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15" windowHeight="9780" activeTab="0"/>
  </bookViews>
  <sheets>
    <sheet name="Gyakorló példa" sheetId="1" r:id="rId1"/>
    <sheet name="Rába vízhozam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<sst xmlns="http://schemas.openxmlformats.org/spreadsheetml/2006/main" count="54" uniqueCount="30">
  <si>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h</t>
  </si>
  <si>
    <t>[m]</t>
  </si>
  <si>
    <t>y</t>
  </si>
  <si>
    <t>Y:</t>
  </si>
  <si>
    <t>ξ(y)</t>
  </si>
  <si>
    <t>B</t>
  </si>
  <si>
    <t>[m^2]</t>
  </si>
  <si>
    <t>A(ξ)</t>
  </si>
  <si>
    <t>Rh(ξ)</t>
  </si>
  <si>
    <t>Q</t>
  </si>
  <si>
    <t>[m^3/s]</t>
  </si>
  <si>
    <t>H(y)</t>
  </si>
  <si>
    <t>P</t>
  </si>
  <si>
    <t>[kW]</t>
  </si>
  <si>
    <t>n:</t>
  </si>
  <si>
    <t>[-]</t>
  </si>
  <si>
    <t>i:</t>
  </si>
  <si>
    <t>Duzzasztás:</t>
  </si>
  <si>
    <t>Időpont</t>
  </si>
  <si>
    <t>[hónap]</t>
  </si>
  <si>
    <t>[m3/s]</t>
  </si>
  <si>
    <t>Átl. vízhozam</t>
  </si>
  <si>
    <t>[%]</t>
  </si>
  <si>
    <t>Gyakoriság</t>
  </si>
  <si>
    <t>Vízhozam</t>
  </si>
  <si>
    <t>H</t>
  </si>
  <si>
    <t>Kiépítési vh.</t>
  </si>
  <si>
    <t>H_redukált</t>
  </si>
  <si>
    <t>Tervezési esés:</t>
  </si>
  <si>
    <t>Terv. Esés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</si>
</sst>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vertAlign val="subscript"/>
      <sz val="16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5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7"/>
          <c:w val="0.895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B [m]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példa'!$A$9:$A$49</c:f>
              <c:numCache/>
            </c:numRef>
          </c:xVal>
          <c:yVal>
            <c:numRef>
              <c:f>'Gyakorló példa'!$D$9:$D$49</c:f>
              <c:numCache/>
            </c:numRef>
          </c:yVal>
          <c:smooth val="0"/>
        </c:ser>
        <c:ser>
          <c:idx val="1"/>
          <c:order val="1"/>
          <c:tx>
            <c:v>Q [m3/s]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példa'!$A$9:$A$49</c:f>
              <c:numCache/>
            </c:numRef>
          </c:xVal>
          <c:yVal>
            <c:numRef>
              <c:f>'Gyakorló példa'!$G$9:$G$49</c:f>
              <c:numCache/>
            </c:numRef>
          </c:yVal>
          <c:smooth val="0"/>
        </c:ser>
        <c:axId val="61554191"/>
        <c:axId val="17116808"/>
      </c:scatterChart>
      <c:scatterChart>
        <c:scatterStyle val="lineMarker"/>
        <c:varyColors val="0"/>
        <c:ser>
          <c:idx val="2"/>
          <c:order val="2"/>
          <c:tx>
            <c:v>H [m]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példa'!$A$9:$A$49</c:f>
              <c:numCache/>
            </c:numRef>
          </c:xVal>
          <c:yVal>
            <c:numRef>
              <c:f>'Gyakorló példa'!$H$9:$H$49</c:f>
              <c:numCache/>
            </c:numRef>
          </c:yVal>
          <c:smooth val="0"/>
        </c:ser>
        <c:axId val="19833545"/>
        <c:axId val="44284178"/>
      </c:scatterChart>
      <c:valAx>
        <c:axId val="61554191"/>
        <c:scaling>
          <c:orientation val="minMax"/>
          <c:max val="2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[m]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16808"/>
        <c:crosses val="autoZero"/>
        <c:crossBetween val="midCat"/>
        <c:dispUnits/>
      </c:val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 [m]; Q [m3/s]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54191"/>
        <c:crosses val="autoZero"/>
        <c:crossBetween val="midCat"/>
        <c:dispUnits/>
      </c:valAx>
      <c:valAx>
        <c:axId val="19833545"/>
        <c:scaling>
          <c:orientation val="minMax"/>
        </c:scaling>
        <c:axPos val="b"/>
        <c:delete val="1"/>
        <c:majorTickMark val="out"/>
        <c:minorTickMark val="none"/>
        <c:tickLblPos val="nextTo"/>
        <c:crossAx val="44284178"/>
        <c:crosses val="max"/>
        <c:crossBetween val="midCat"/>
        <c:dispUnits/>
      </c:val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[m]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3354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8625"/>
          <c:y val="0.622"/>
          <c:w val="0.15825"/>
          <c:h val="0.216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-0.00725"/>
          <c:w val="0.905"/>
          <c:h val="0.987"/>
        </c:manualLayout>
      </c:layout>
      <c:scatterChart>
        <c:scatterStyle val="line"/>
        <c:varyColors val="0"/>
        <c:ser>
          <c:idx val="1"/>
          <c:order val="0"/>
          <c:tx>
            <c:v>P [kW]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példa'!$A$9:$A$49</c:f>
              <c:numCache/>
            </c:numRef>
          </c:xVal>
          <c:yVal>
            <c:numRef>
              <c:f>'Gyakorló példa'!$I$9:$I$49</c:f>
              <c:numCache/>
            </c:numRef>
          </c:yVal>
          <c:smooth val="0"/>
        </c:ser>
        <c:axId val="63013283"/>
        <c:axId val="30248636"/>
      </c:scatterChart>
      <c:valAx>
        <c:axId val="63013283"/>
        <c:scaling>
          <c:orientation val="minMax"/>
          <c:max val="2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[m]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48636"/>
        <c:crosses val="autoZero"/>
        <c:crossBetween val="midCat"/>
        <c:dispUnits/>
      </c:val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132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5625"/>
          <c:y val="0.566"/>
          <c:w val="0.15875"/>
          <c:h val="0.112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725"/>
          <c:w val="0.87825"/>
          <c:h val="0.987"/>
        </c:manualLayout>
      </c:layout>
      <c:scatterChart>
        <c:scatterStyle val="line"/>
        <c:varyColors val="0"/>
        <c:ser>
          <c:idx val="1"/>
          <c:order val="0"/>
          <c:tx>
            <c:v>H(Q) [m]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poly"/>
            <c:order val="3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= -1,82E-05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Q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+ 2,19E-03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Q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- 1,42E-01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Q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+ 9,02E+00</a:t>
                    </a:r>
                  </a:p>
                </c:rich>
              </c:tx>
              <c:numFmt formatCode="0.00E+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'Gyakorló példa'!$G$9:$G$49</c:f>
              <c:numCache/>
            </c:numRef>
          </c:xVal>
          <c:yVal>
            <c:numRef>
              <c:f>'Gyakorló példa'!$H$9:$H$49</c:f>
              <c:numCache/>
            </c:numRef>
          </c:yVal>
          <c:smooth val="0"/>
        </c:ser>
        <c:axId val="3802269"/>
        <c:axId val="34220422"/>
      </c:scatterChart>
      <c:val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[m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3/s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20422"/>
        <c:crosses val="autoZero"/>
        <c:crossBetween val="midCat"/>
        <c:dispUnits/>
      </c:val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H(Q)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22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8125"/>
          <c:y val="0.63725"/>
          <c:w val="0.15875"/>
          <c:h val="0.085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-0.01075"/>
          <c:w val="0.86825"/>
          <c:h val="0.98925"/>
        </c:manualLayout>
      </c:layout>
      <c:scatterChart>
        <c:scatterStyle val="smoothMarker"/>
        <c:varyColors val="0"/>
        <c:ser>
          <c:idx val="0"/>
          <c:order val="0"/>
          <c:tx>
            <c:v>Vízhozam tartósság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példa'!$A$74:$A$91</c:f>
              <c:numCache/>
            </c:numRef>
          </c:xVal>
          <c:yVal>
            <c:numRef>
              <c:f>'Gyakorló példa'!$B$74:$B$91</c:f>
              <c:numCache/>
            </c:numRef>
          </c:yVal>
          <c:smooth val="1"/>
        </c:ser>
        <c:ser>
          <c:idx val="2"/>
          <c:order val="2"/>
          <c:tx>
            <c:v>Kiépítési vízhozam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példa'!$A$99:$A$100</c:f>
              <c:numCache/>
            </c:numRef>
          </c:xVal>
          <c:yVal>
            <c:numRef>
              <c:f>'Gyakorló példa'!$B$99:$B$100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példa'!$A$104:$A$105</c:f>
              <c:numCache/>
            </c:numRef>
          </c:xVal>
          <c:yVal>
            <c:numRef>
              <c:f>'Gyakorló példa'!$B$104:$B$105</c:f>
              <c:numCache/>
            </c:numRef>
          </c:yVal>
          <c:smooth val="1"/>
        </c:ser>
        <c:axId val="39548343"/>
        <c:axId val="20390768"/>
      </c:scatterChart>
      <c:scatterChart>
        <c:scatterStyle val="smoothMarker"/>
        <c:varyColors val="0"/>
        <c:ser>
          <c:idx val="1"/>
          <c:order val="1"/>
          <c:tx>
            <c:v>Eséstartósság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példa'!$A$74:$A$91</c:f>
              <c:numCache/>
            </c:numRef>
          </c:xVal>
          <c:yVal>
            <c:numRef>
              <c:f>'Gyakorló példa'!$C$74:$C$91</c:f>
              <c:numCache/>
            </c:numRef>
          </c:yVal>
          <c:smooth val="1"/>
        </c:ser>
        <c:ser>
          <c:idx val="3"/>
          <c:order val="3"/>
          <c:tx>
            <c:v>Redukált esés (H_red)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példa'!$A$74:$A$79</c:f>
              <c:numCache/>
            </c:numRef>
          </c:xVal>
          <c:yVal>
            <c:numRef>
              <c:f>'Gyakorló példa'!$D$74:$D$79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példa'!$A$100:$A$101</c:f>
              <c:numCache/>
            </c:numRef>
          </c:xVal>
          <c:yVal>
            <c:numRef>
              <c:f>'Gyakorló példa'!$C$100:$C$101</c:f>
              <c:numCache/>
            </c:numRef>
          </c:yVal>
          <c:smooth val="1"/>
        </c:ser>
        <c:axId val="49299185"/>
        <c:axId val="41039482"/>
      </c:scatterChart>
      <c:valAx>
        <c:axId val="3954834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Gyakoriság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90768"/>
        <c:crosses val="autoZero"/>
        <c:crossBetween val="midCat"/>
        <c:dispUnits/>
      </c:valAx>
      <c:valAx>
        <c:axId val="2039076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Vízhozam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6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/s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48343"/>
        <c:crosses val="autoZero"/>
        <c:crossBetween val="midCat"/>
        <c:dispUnits/>
      </c:valAx>
      <c:valAx>
        <c:axId val="49299185"/>
        <c:scaling>
          <c:orientation val="minMax"/>
        </c:scaling>
        <c:axPos val="b"/>
        <c:delete val="1"/>
        <c:majorTickMark val="out"/>
        <c:minorTickMark val="none"/>
        <c:tickLblPos val="nextTo"/>
        <c:crossAx val="41039482"/>
        <c:crosses val="max"/>
        <c:crossBetween val="midCat"/>
        <c:dispUnits/>
      </c:val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Esés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9918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0075"/>
          <c:y val="0.44425"/>
          <c:w val="0.2485"/>
          <c:h val="0.241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Teljesítmény tartóssági görbe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4725"/>
          <c:w val="0.9085"/>
          <c:h val="0.91025"/>
        </c:manualLayout>
      </c:layout>
      <c:scatterChart>
        <c:scatterStyle val="line"/>
        <c:varyColors val="0"/>
        <c:ser>
          <c:idx val="1"/>
          <c:order val="0"/>
          <c:tx>
            <c:v>P [kW]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'Gyakorló példa'!$A$74:$A$91</c:f>
              <c:numCache/>
            </c:numRef>
          </c:xVal>
          <c:yVal>
            <c:numRef>
              <c:f>'Gyakorló példa'!$E$74:$E$91</c:f>
              <c:numCache/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Gyakoriság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63716"/>
        <c:crosses val="autoZero"/>
        <c:crossBetween val="midCat"/>
        <c:dispUnits/>
      </c:valAx>
      <c:valAx>
        <c:axId val="3586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110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-0.011"/>
          <c:w val="0.906"/>
          <c:h val="0.90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'Rába vízhozam'!$B$3:$B$15</c:f>
              <c:numCache/>
            </c:numRef>
          </c:xVal>
          <c:yVal>
            <c:numRef>
              <c:f>'Rába vízhozam'!$C$3:$C$15</c:f>
              <c:numCache/>
            </c:numRef>
          </c:yVal>
          <c:smooth val="1"/>
        </c:ser>
        <c:axId val="54337989"/>
        <c:axId val="19279854"/>
      </c:scatterChart>
      <c:valAx>
        <c:axId val="543379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Naptári év százalékban [%]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9854"/>
        <c:crosses val="autoZero"/>
        <c:crossBetween val="midCat"/>
        <c:dispUnits/>
        <c:majorUnit val="10"/>
      </c:valAx>
      <c:valAx>
        <c:axId val="1927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Vízhozam [m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379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Vízhozam tartóssági görbe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09925"/>
          <c:w val="0.921"/>
          <c:h val="0.82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'Rába vízhozam'!$A$22:$A$39</c:f>
              <c:numCache/>
            </c:numRef>
          </c:xVal>
          <c:yVal>
            <c:numRef>
              <c:f>'Rába vízhozam'!$B$22:$B$39</c:f>
              <c:numCache/>
            </c:numRef>
          </c:yVal>
          <c:smooth val="1"/>
        </c:ser>
        <c:axId val="39300959"/>
        <c:axId val="18164312"/>
      </c:scatterChart>
      <c:valAx>
        <c:axId val="393009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Gyakoriság [%]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64312"/>
        <c:crosses val="autoZero"/>
        <c:crossBetween val="midCat"/>
        <c:dispUnits/>
      </c:valAx>
      <c:valAx>
        <c:axId val="18164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Vízhozam [m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009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8</xdr:row>
      <xdr:rowOff>123825</xdr:rowOff>
    </xdr:from>
    <xdr:to>
      <xdr:col>22</xdr:col>
      <xdr:colOff>180975</xdr:colOff>
      <xdr:row>27</xdr:row>
      <xdr:rowOff>66675</xdr:rowOff>
    </xdr:to>
    <xdr:graphicFrame>
      <xdr:nvGraphicFramePr>
        <xdr:cNvPr id="1" name="Diagram 2"/>
        <xdr:cNvGraphicFramePr/>
      </xdr:nvGraphicFramePr>
      <xdr:xfrm>
        <a:off x="6448425" y="1666875"/>
        <a:ext cx="77343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28</xdr:row>
      <xdr:rowOff>171450</xdr:rowOff>
    </xdr:from>
    <xdr:to>
      <xdr:col>22</xdr:col>
      <xdr:colOff>200025</xdr:colOff>
      <xdr:row>47</xdr:row>
      <xdr:rowOff>114300</xdr:rowOff>
    </xdr:to>
    <xdr:graphicFrame>
      <xdr:nvGraphicFramePr>
        <xdr:cNvPr id="2" name="Diagram 3"/>
        <xdr:cNvGraphicFramePr/>
      </xdr:nvGraphicFramePr>
      <xdr:xfrm>
        <a:off x="6438900" y="5524500"/>
        <a:ext cx="77628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49</xdr:row>
      <xdr:rowOff>104775</xdr:rowOff>
    </xdr:from>
    <xdr:to>
      <xdr:col>22</xdr:col>
      <xdr:colOff>257175</xdr:colOff>
      <xdr:row>68</xdr:row>
      <xdr:rowOff>47625</xdr:rowOff>
    </xdr:to>
    <xdr:graphicFrame>
      <xdr:nvGraphicFramePr>
        <xdr:cNvPr id="3" name="Diagram 4"/>
        <xdr:cNvGraphicFramePr/>
      </xdr:nvGraphicFramePr>
      <xdr:xfrm>
        <a:off x="6496050" y="94583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561975</xdr:colOff>
      <xdr:row>75</xdr:row>
      <xdr:rowOff>104775</xdr:rowOff>
    </xdr:from>
    <xdr:to>
      <xdr:col>22</xdr:col>
      <xdr:colOff>200025</xdr:colOff>
      <xdr:row>101</xdr:row>
      <xdr:rowOff>9525</xdr:rowOff>
    </xdr:to>
    <xdr:graphicFrame>
      <xdr:nvGraphicFramePr>
        <xdr:cNvPr id="4" name="Diagram 1"/>
        <xdr:cNvGraphicFramePr/>
      </xdr:nvGraphicFramePr>
      <xdr:xfrm>
        <a:off x="6029325" y="14411325"/>
        <a:ext cx="81724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438150</xdr:colOff>
      <xdr:row>81</xdr:row>
      <xdr:rowOff>95250</xdr:rowOff>
    </xdr:from>
    <xdr:to>
      <xdr:col>12</xdr:col>
      <xdr:colOff>514350</xdr:colOff>
      <xdr:row>82</xdr:row>
      <xdr:rowOff>114300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734300" y="15544800"/>
          <a:ext cx="685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6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kiépítési</a:t>
          </a:r>
        </a:p>
      </xdr:txBody>
    </xdr:sp>
    <xdr:clientData/>
  </xdr:twoCellAnchor>
  <xdr:twoCellAnchor>
    <xdr:from>
      <xdr:col>18</xdr:col>
      <xdr:colOff>314325</xdr:colOff>
      <xdr:row>82</xdr:row>
      <xdr:rowOff>47625</xdr:rowOff>
    </xdr:from>
    <xdr:to>
      <xdr:col>20</xdr:col>
      <xdr:colOff>66675</xdr:colOff>
      <xdr:row>82</xdr:row>
      <xdr:rowOff>171450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1877675" y="15687675"/>
          <a:ext cx="9715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6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tervezési</a:t>
          </a:r>
        </a:p>
      </xdr:txBody>
    </xdr:sp>
    <xdr:clientData/>
  </xdr:twoCellAnchor>
  <xdr:twoCellAnchor>
    <xdr:from>
      <xdr:col>9</xdr:col>
      <xdr:colOff>0</xdr:colOff>
      <xdr:row>102</xdr:row>
      <xdr:rowOff>190500</xdr:rowOff>
    </xdr:from>
    <xdr:to>
      <xdr:col>21</xdr:col>
      <xdr:colOff>447675</xdr:colOff>
      <xdr:row>125</xdr:row>
      <xdr:rowOff>180975</xdr:rowOff>
    </xdr:to>
    <xdr:graphicFrame>
      <xdr:nvGraphicFramePr>
        <xdr:cNvPr id="7" name="Diagram 7"/>
        <xdr:cNvGraphicFramePr/>
      </xdr:nvGraphicFramePr>
      <xdr:xfrm>
        <a:off x="6076950" y="19640550"/>
        <a:ext cx="7762875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47625</xdr:rowOff>
    </xdr:from>
    <xdr:to>
      <xdr:col>13</xdr:col>
      <xdr:colOff>333375</xdr:colOff>
      <xdr:row>18</xdr:row>
      <xdr:rowOff>19050</xdr:rowOff>
    </xdr:to>
    <xdr:graphicFrame>
      <xdr:nvGraphicFramePr>
        <xdr:cNvPr id="1" name="Diagram 1"/>
        <xdr:cNvGraphicFramePr/>
      </xdr:nvGraphicFramePr>
      <xdr:xfrm>
        <a:off x="3571875" y="428625"/>
        <a:ext cx="5086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19</xdr:row>
      <xdr:rowOff>123825</xdr:rowOff>
    </xdr:from>
    <xdr:to>
      <xdr:col>14</xdr:col>
      <xdr:colOff>238125</xdr:colOff>
      <xdr:row>39</xdr:row>
      <xdr:rowOff>38100</xdr:rowOff>
    </xdr:to>
    <xdr:graphicFrame>
      <xdr:nvGraphicFramePr>
        <xdr:cNvPr id="2" name="Diagram 2"/>
        <xdr:cNvGraphicFramePr/>
      </xdr:nvGraphicFramePr>
      <xdr:xfrm>
        <a:off x="3171825" y="3743325"/>
        <a:ext cx="60007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5"/>
  <sheetViews>
    <sheetView tabSelected="1" zoomScalePageLayoutView="0" workbookViewId="0" topLeftCell="A1">
      <selection activeCell="E102" sqref="E102"/>
    </sheetView>
  </sheetViews>
  <sheetFormatPr defaultColWidth="9.140625" defaultRowHeight="15"/>
  <cols>
    <col min="1" max="1" width="10.57421875" style="0" bestFit="1" customWidth="1"/>
    <col min="2" max="2" width="11.8515625" style="0" bestFit="1" customWidth="1"/>
    <col min="3" max="3" width="9.7109375" style="0" bestFit="1" customWidth="1"/>
    <col min="4" max="4" width="13.28125" style="0" bestFit="1" customWidth="1"/>
  </cols>
  <sheetData>
    <row r="1" ht="15.75" thickBot="1"/>
    <row r="2" spans="2:4" ht="15">
      <c r="B2" s="3" t="s">
        <v>3</v>
      </c>
      <c r="C2" s="9">
        <v>2.122</v>
      </c>
      <c r="D2" s="6" t="s">
        <v>1</v>
      </c>
    </row>
    <row r="3" spans="2:4" ht="15">
      <c r="B3" s="4" t="s">
        <v>14</v>
      </c>
      <c r="C3" s="10">
        <v>0.1108</v>
      </c>
      <c r="D3" s="7" t="s">
        <v>15</v>
      </c>
    </row>
    <row r="4" spans="2:4" ht="15">
      <c r="B4" s="4" t="s">
        <v>16</v>
      </c>
      <c r="C4" s="10">
        <v>0.0006</v>
      </c>
      <c r="D4" s="7" t="s">
        <v>15</v>
      </c>
    </row>
    <row r="5" spans="2:4" ht="15.75" thickBot="1">
      <c r="B5" s="5" t="s">
        <v>17</v>
      </c>
      <c r="C5" s="11">
        <v>8</v>
      </c>
      <c r="D5" s="8" t="s">
        <v>1</v>
      </c>
    </row>
    <row r="7" spans="1:9" ht="15">
      <c r="A7" s="1" t="s">
        <v>0</v>
      </c>
      <c r="B7" s="1" t="s">
        <v>2</v>
      </c>
      <c r="C7" s="12" t="s">
        <v>4</v>
      </c>
      <c r="D7" s="12" t="s">
        <v>5</v>
      </c>
      <c r="E7" s="12" t="s">
        <v>7</v>
      </c>
      <c r="F7" s="12" t="s">
        <v>8</v>
      </c>
      <c r="G7" s="12" t="s">
        <v>9</v>
      </c>
      <c r="H7" s="12" t="s">
        <v>11</v>
      </c>
      <c r="I7" s="12" t="s">
        <v>12</v>
      </c>
    </row>
    <row r="8" spans="1:9" ht="15">
      <c r="A8" s="2" t="s">
        <v>1</v>
      </c>
      <c r="B8" s="2" t="s">
        <v>1</v>
      </c>
      <c r="C8" s="2" t="s">
        <v>1</v>
      </c>
      <c r="D8" s="2" t="s">
        <v>1</v>
      </c>
      <c r="E8" s="2" t="s">
        <v>6</v>
      </c>
      <c r="F8" s="2" t="s">
        <v>1</v>
      </c>
      <c r="G8" s="2" t="s">
        <v>10</v>
      </c>
      <c r="H8" s="2" t="s">
        <v>1</v>
      </c>
      <c r="I8" s="2" t="s">
        <v>13</v>
      </c>
    </row>
    <row r="9" spans="1:9" ht="15">
      <c r="A9" s="13">
        <v>0</v>
      </c>
      <c r="B9" s="13">
        <f>A9+$C$2</f>
        <v>2.122</v>
      </c>
      <c r="C9" s="13">
        <f>SQRT(B9/0.0187)</f>
        <v>10.65250842895123</v>
      </c>
      <c r="D9" s="13">
        <f>2*C9</f>
        <v>21.30501685790246</v>
      </c>
      <c r="E9" s="13">
        <f>2/3*D9*B9</f>
        <v>30.139497181646007</v>
      </c>
      <c r="F9" s="13">
        <f aca="true" t="shared" si="0" ref="F9:F20">E9/(2*C9+E9*0.0187)</f>
        <v>1.3782072057245087</v>
      </c>
      <c r="G9" s="13">
        <f>SQRT($C$4*E9^2*F9^(4/3)/$C$3^2)</f>
        <v>8.251790846719382</v>
      </c>
      <c r="H9" s="14">
        <f>$C$5-B9+$C$2</f>
        <v>8</v>
      </c>
      <c r="I9" s="15">
        <f>8*H9*G9</f>
        <v>528.1146141900405</v>
      </c>
    </row>
    <row r="10" spans="1:9" ht="15">
      <c r="A10" s="13">
        <v>0.0625</v>
      </c>
      <c r="B10" s="13">
        <f aca="true" t="shared" si="1" ref="B10:B49">A10+$C$2</f>
        <v>2.1845</v>
      </c>
      <c r="C10" s="13">
        <f aca="true" t="shared" si="2" ref="C10:C49">SQRT(B10/0.0187)</f>
        <v>10.808246010254477</v>
      </c>
      <c r="D10" s="13">
        <f aca="true" t="shared" si="3" ref="D10:D49">2*C10</f>
        <v>21.616492020508954</v>
      </c>
      <c r="E10" s="13">
        <f aca="true" t="shared" si="4" ref="E10:E49">2/3*D10*B10</f>
        <v>31.480817879201204</v>
      </c>
      <c r="F10" s="13">
        <f t="shared" si="0"/>
        <v>1.4177238455017833</v>
      </c>
      <c r="G10" s="13">
        <f aca="true" t="shared" si="5" ref="G10:G49">SQRT($C$4*E10^2*F10^(4/3)/$C$3^2)</f>
        <v>8.78300171900942</v>
      </c>
      <c r="H10" s="14">
        <f aca="true" t="shared" si="6" ref="H10:H49">$C$5-B10+$C$2</f>
        <v>7.9375</v>
      </c>
      <c r="I10" s="15">
        <f aca="true" t="shared" si="7" ref="I10:I49">8*H10*G10</f>
        <v>557.7206091570981</v>
      </c>
    </row>
    <row r="11" spans="1:9" ht="15">
      <c r="A11" s="13">
        <v>0.125</v>
      </c>
      <c r="B11" s="13">
        <f t="shared" si="1"/>
        <v>2.247</v>
      </c>
      <c r="C11" s="13">
        <f t="shared" si="2"/>
        <v>10.961771198464536</v>
      </c>
      <c r="D11" s="13">
        <f t="shared" si="3"/>
        <v>21.923542396929072</v>
      </c>
      <c r="E11" s="13">
        <f t="shared" si="4"/>
        <v>32.841466510599744</v>
      </c>
      <c r="F11" s="13">
        <f t="shared" si="0"/>
        <v>1.4571805831951863</v>
      </c>
      <c r="G11" s="13">
        <f t="shared" si="5"/>
        <v>9.331840858141248</v>
      </c>
      <c r="H11" s="14">
        <f t="shared" si="6"/>
        <v>7.875</v>
      </c>
      <c r="I11" s="15">
        <f t="shared" si="7"/>
        <v>587.9059740628986</v>
      </c>
    </row>
    <row r="12" spans="1:9" ht="15">
      <c r="A12" s="13">
        <v>0.1875</v>
      </c>
      <c r="B12" s="13">
        <f t="shared" si="1"/>
        <v>2.3095</v>
      </c>
      <c r="C12" s="13">
        <f t="shared" si="2"/>
        <v>11.113175684600304</v>
      </c>
      <c r="D12" s="13">
        <f t="shared" si="3"/>
        <v>22.226351369200607</v>
      </c>
      <c r="E12" s="13">
        <f t="shared" si="4"/>
        <v>34.2211723247792</v>
      </c>
      <c r="F12" s="13">
        <f t="shared" si="0"/>
        <v>1.4965775549072076</v>
      </c>
      <c r="G12" s="13">
        <f t="shared" si="5"/>
        <v>9.89836732706096</v>
      </c>
      <c r="H12" s="14">
        <f t="shared" si="6"/>
        <v>7.8125</v>
      </c>
      <c r="I12" s="15">
        <f t="shared" si="7"/>
        <v>618.64795794131</v>
      </c>
    </row>
    <row r="13" spans="1:9" ht="15">
      <c r="A13" s="13">
        <v>0.25</v>
      </c>
      <c r="B13" s="13">
        <f t="shared" si="1"/>
        <v>2.372</v>
      </c>
      <c r="C13" s="13">
        <f t="shared" si="2"/>
        <v>11.262544995963223</v>
      </c>
      <c r="D13" s="13">
        <f t="shared" si="3"/>
        <v>22.525089991926446</v>
      </c>
      <c r="E13" s="13">
        <f t="shared" si="4"/>
        <v>35.61967564056635</v>
      </c>
      <c r="F13" s="13">
        <f t="shared" si="0"/>
        <v>1.5359148963283344</v>
      </c>
      <c r="G13" s="13">
        <f t="shared" si="5"/>
        <v>10.482638122356152</v>
      </c>
      <c r="H13" s="14">
        <f t="shared" si="6"/>
        <v>7.75</v>
      </c>
      <c r="I13" s="15">
        <f t="shared" si="7"/>
        <v>649.9235635860814</v>
      </c>
    </row>
    <row r="14" spans="1:9" ht="15">
      <c r="A14" s="13">
        <v>0.3125</v>
      </c>
      <c r="B14" s="13">
        <f t="shared" si="1"/>
        <v>2.4345</v>
      </c>
      <c r="C14" s="13">
        <f t="shared" si="2"/>
        <v>11.409959061074717</v>
      </c>
      <c r="D14" s="13">
        <f t="shared" si="3"/>
        <v>22.819918122149435</v>
      </c>
      <c r="E14" s="13">
        <f t="shared" si="4"/>
        <v>37.03672711224853</v>
      </c>
      <c r="F14" s="13">
        <f t="shared" si="0"/>
        <v>1.5751927427386088</v>
      </c>
      <c r="G14" s="13">
        <f t="shared" si="5"/>
        <v>11.084708275699006</v>
      </c>
      <c r="H14" s="14">
        <f t="shared" si="6"/>
        <v>7.6875</v>
      </c>
      <c r="I14" s="15">
        <f t="shared" si="7"/>
        <v>681.7095589554889</v>
      </c>
    </row>
    <row r="15" spans="1:9" ht="15">
      <c r="A15" s="13">
        <v>0.375</v>
      </c>
      <c r="B15" s="13">
        <f t="shared" si="1"/>
        <v>2.497</v>
      </c>
      <c r="C15" s="13">
        <f t="shared" si="2"/>
        <v>11.555492709733578</v>
      </c>
      <c r="D15" s="13">
        <f t="shared" si="3"/>
        <v>23.110985419467156</v>
      </c>
      <c r="E15" s="13">
        <f t="shared" si="4"/>
        <v>38.472087061606324</v>
      </c>
      <c r="F15" s="13">
        <f t="shared" si="0"/>
        <v>1.6144112290091788</v>
      </c>
      <c r="G15" s="13">
        <f t="shared" si="5"/>
        <v>11.704630947874712</v>
      </c>
      <c r="H15" s="14">
        <f t="shared" si="6"/>
        <v>7.625</v>
      </c>
      <c r="I15" s="15">
        <f t="shared" si="7"/>
        <v>713.9824878203574</v>
      </c>
    </row>
    <row r="16" spans="1:9" ht="15">
      <c r="A16" s="13">
        <v>0.4375</v>
      </c>
      <c r="B16" s="13">
        <f t="shared" si="1"/>
        <v>2.5595</v>
      </c>
      <c r="C16" s="13">
        <f t="shared" si="2"/>
        <v>11.699216117074283</v>
      </c>
      <c r="D16" s="13">
        <f t="shared" si="3"/>
        <v>23.398432234148565</v>
      </c>
      <c r="E16" s="13">
        <f t="shared" si="4"/>
        <v>39.92552486886883</v>
      </c>
      <c r="F16" s="13">
        <f t="shared" si="0"/>
        <v>1.6535704896038415</v>
      </c>
      <c r="G16" s="13">
        <f t="shared" si="5"/>
        <v>12.342457516113596</v>
      </c>
      <c r="H16" s="14">
        <f t="shared" si="6"/>
        <v>7.5625</v>
      </c>
      <c r="I16" s="15">
        <f t="shared" si="7"/>
        <v>746.7186797248726</v>
      </c>
    </row>
    <row r="17" spans="1:9" ht="15">
      <c r="A17" s="13">
        <v>0.5</v>
      </c>
      <c r="B17" s="13">
        <f t="shared" si="1"/>
        <v>2.622</v>
      </c>
      <c r="C17" s="13">
        <f t="shared" si="2"/>
        <v>11.841195199105346</v>
      </c>
      <c r="D17" s="13">
        <f t="shared" si="3"/>
        <v>23.682390398210693</v>
      </c>
      <c r="E17" s="13">
        <f t="shared" si="4"/>
        <v>41.396818416072286</v>
      </c>
      <c r="F17" s="13">
        <f t="shared" si="0"/>
        <v>1.6926706585805813</v>
      </c>
      <c r="G17" s="13">
        <f t="shared" si="5"/>
        <v>12.998237655359613</v>
      </c>
      <c r="H17" s="14">
        <f t="shared" si="6"/>
        <v>7.5</v>
      </c>
      <c r="I17" s="15">
        <f t="shared" si="7"/>
        <v>779.8942593215768</v>
      </c>
    </row>
    <row r="18" spans="1:9" ht="15">
      <c r="A18" s="13">
        <v>0.5625</v>
      </c>
      <c r="B18" s="13">
        <f t="shared" si="1"/>
        <v>2.6845</v>
      </c>
      <c r="C18" s="13">
        <f t="shared" si="2"/>
        <v>11.981491966054156</v>
      </c>
      <c r="D18" s="13">
        <f t="shared" si="3"/>
        <v>23.962983932108312</v>
      </c>
      <c r="E18" s="13">
        <f t="shared" si="4"/>
        <v>42.88575357716317</v>
      </c>
      <c r="F18" s="13">
        <f t="shared" si="0"/>
        <v>1.731711869593097</v>
      </c>
      <c r="G18" s="13">
        <f t="shared" si="5"/>
        <v>13.67201941403388</v>
      </c>
      <c r="H18" s="14">
        <f t="shared" si="6"/>
        <v>7.4375</v>
      </c>
      <c r="I18" s="15">
        <f t="shared" si="7"/>
        <v>813.4851551350158</v>
      </c>
    </row>
    <row r="19" spans="1:9" ht="15">
      <c r="A19" s="13">
        <v>0.625</v>
      </c>
      <c r="B19" s="13">
        <f t="shared" si="1"/>
        <v>2.747</v>
      </c>
      <c r="C19" s="13">
        <f t="shared" si="2"/>
        <v>12.12016483889246</v>
      </c>
      <c r="D19" s="13">
        <f t="shared" si="3"/>
        <v>24.24032967778492</v>
      </c>
      <c r="E19" s="13">
        <f t="shared" si="4"/>
        <v>44.39212374991678</v>
      </c>
      <c r="F19" s="13">
        <f t="shared" si="0"/>
        <v>1.770694255892328</v>
      </c>
      <c r="G19" s="13">
        <f t="shared" si="5"/>
        <v>14.363849284788737</v>
      </c>
      <c r="H19" s="14">
        <f t="shared" si="6"/>
        <v>7.375</v>
      </c>
      <c r="I19" s="15">
        <f t="shared" si="7"/>
        <v>847.4671078025355</v>
      </c>
    </row>
    <row r="20" spans="1:9" ht="15">
      <c r="A20" s="13">
        <v>0.6875</v>
      </c>
      <c r="B20" s="13">
        <f t="shared" si="1"/>
        <v>2.8095</v>
      </c>
      <c r="C20" s="13">
        <f t="shared" si="2"/>
        <v>12.257268933625872</v>
      </c>
      <c r="D20" s="13">
        <f t="shared" si="3"/>
        <v>24.514537867251743</v>
      </c>
      <c r="E20" s="13">
        <f t="shared" si="4"/>
        <v>45.91572942536251</v>
      </c>
      <c r="F20" s="13">
        <f t="shared" si="0"/>
        <v>1.8096179503279677</v>
      </c>
      <c r="G20" s="13">
        <f t="shared" si="5"/>
        <v>15.07377227069232</v>
      </c>
      <c r="H20" s="14">
        <f t="shared" si="6"/>
        <v>7.3125</v>
      </c>
      <c r="I20" s="15">
        <f t="shared" si="7"/>
        <v>881.8156778355008</v>
      </c>
    </row>
    <row r="21" spans="1:9" ht="15">
      <c r="A21" s="13">
        <v>0.75</v>
      </c>
      <c r="B21" s="13">
        <f t="shared" si="1"/>
        <v>2.872</v>
      </c>
      <c r="C21" s="13">
        <f t="shared" si="2"/>
        <v>12.392856317271445</v>
      </c>
      <c r="D21" s="13">
        <f t="shared" si="3"/>
        <v>24.78571263454289</v>
      </c>
      <c r="E21" s="13">
        <f t="shared" si="4"/>
        <v>47.45637779093811</v>
      </c>
      <c r="F21" s="13">
        <f>E21/(2*C21+E21*0.0187)</f>
        <v>1.8484830853499732</v>
      </c>
      <c r="G21" s="13">
        <f t="shared" si="5"/>
        <v>15.801831947236243</v>
      </c>
      <c r="H21" s="14">
        <f t="shared" si="6"/>
        <v>7.25</v>
      </c>
      <c r="I21" s="15">
        <f t="shared" si="7"/>
        <v>916.5062529397021</v>
      </c>
    </row>
    <row r="22" spans="1:9" ht="15">
      <c r="A22" s="13">
        <v>0.8125</v>
      </c>
      <c r="B22" s="13">
        <f t="shared" si="1"/>
        <v>2.9345</v>
      </c>
      <c r="C22" s="13">
        <f t="shared" si="2"/>
        <v>12.526976238894985</v>
      </c>
      <c r="D22" s="13">
        <f t="shared" si="3"/>
        <v>25.05395247778997</v>
      </c>
      <c r="E22" s="13">
        <f t="shared" si="4"/>
        <v>49.01388236404978</v>
      </c>
      <c r="F22" s="13">
        <f aca="true" t="shared" si="8" ref="F22:F49">E22/(2*C22+E22*0.0187)</f>
        <v>1.887289793010069</v>
      </c>
      <c r="G22" s="13">
        <f t="shared" si="5"/>
        <v>16.548070520516966</v>
      </c>
      <c r="H22" s="14">
        <f t="shared" si="6"/>
        <v>7.1875</v>
      </c>
      <c r="I22" s="15">
        <f t="shared" si="7"/>
        <v>951.5140549297255</v>
      </c>
    </row>
    <row r="23" spans="1:9" ht="15">
      <c r="A23" s="13">
        <v>0.875</v>
      </c>
      <c r="B23" s="13">
        <f t="shared" si="1"/>
        <v>2.997</v>
      </c>
      <c r="C23" s="13">
        <f t="shared" si="2"/>
        <v>12.659675338615298</v>
      </c>
      <c r="D23" s="13">
        <f t="shared" si="3"/>
        <v>25.319350677230595</v>
      </c>
      <c r="E23" s="13">
        <f t="shared" si="4"/>
        <v>50.588062653106725</v>
      </c>
      <c r="F23" s="13">
        <f t="shared" si="8"/>
        <v>1.9260382049632403</v>
      </c>
      <c r="G23" s="13">
        <f t="shared" si="5"/>
        <v>17.312528881905266</v>
      </c>
      <c r="H23" s="14">
        <f t="shared" si="6"/>
        <v>7.125</v>
      </c>
      <c r="I23" s="15">
        <f t="shared" si="7"/>
        <v>986.8141462686001</v>
      </c>
    </row>
    <row r="24" spans="1:9" ht="15">
      <c r="A24" s="13">
        <v>0.9375</v>
      </c>
      <c r="B24" s="13">
        <f t="shared" si="1"/>
        <v>3.0595</v>
      </c>
      <c r="C24" s="13">
        <f t="shared" si="2"/>
        <v>12.790997837090318</v>
      </c>
      <c r="D24" s="13">
        <f t="shared" si="3"/>
        <v>25.581995674180636</v>
      </c>
      <c r="E24" s="13">
        <f t="shared" si="4"/>
        <v>52.1787438434371</v>
      </c>
      <c r="F24" s="13">
        <f t="shared" si="8"/>
        <v>1.9647284524692243</v>
      </c>
      <c r="G24" s="13">
        <f t="shared" si="5"/>
        <v>18.09524665948605</v>
      </c>
      <c r="H24" s="14">
        <f t="shared" si="6"/>
        <v>7.0625</v>
      </c>
      <c r="I24" s="15">
        <f t="shared" si="7"/>
        <v>1022.3814362609619</v>
      </c>
    </row>
    <row r="25" spans="1:9" ht="15">
      <c r="A25" s="13">
        <v>1</v>
      </c>
      <c r="B25" s="13">
        <f t="shared" si="1"/>
        <v>3.122</v>
      </c>
      <c r="C25" s="13">
        <f t="shared" si="2"/>
        <v>12.92098570766774</v>
      </c>
      <c r="D25" s="13">
        <f t="shared" si="3"/>
        <v>25.84197141533548</v>
      </c>
      <c r="E25" s="13">
        <f t="shared" si="4"/>
        <v>53.78575650578491</v>
      </c>
      <c r="F25" s="13">
        <f t="shared" si="8"/>
        <v>2.0033606663939905</v>
      </c>
      <c r="G25" s="13">
        <f t="shared" si="5"/>
        <v>18.8962622665227</v>
      </c>
      <c r="H25" s="14">
        <f t="shared" si="6"/>
        <v>7</v>
      </c>
      <c r="I25" s="15">
        <f t="shared" si="7"/>
        <v>1058.1906869252712</v>
      </c>
    </row>
    <row r="26" spans="1:9" ht="15">
      <c r="A26" s="13">
        <v>1.0625</v>
      </c>
      <c r="B26" s="13">
        <f t="shared" si="1"/>
        <v>3.1845</v>
      </c>
      <c r="C26" s="13">
        <f t="shared" si="2"/>
        <v>13.049678833100025</v>
      </c>
      <c r="D26" s="13">
        <f t="shared" si="3"/>
        <v>26.09935766620005</v>
      </c>
      <c r="E26" s="13">
        <f t="shared" si="4"/>
        <v>55.408936325342694</v>
      </c>
      <c r="F26" s="13">
        <f t="shared" si="8"/>
        <v>2.0419349772112163</v>
      </c>
      <c r="G26" s="13">
        <f t="shared" si="5"/>
        <v>19.71561294717547</v>
      </c>
      <c r="H26" s="14">
        <f t="shared" si="6"/>
        <v>6.9375</v>
      </c>
      <c r="I26" s="15">
        <f t="shared" si="7"/>
        <v>1094.2165185682386</v>
      </c>
    </row>
    <row r="27" spans="1:9" ht="15">
      <c r="A27" s="13">
        <v>1.125</v>
      </c>
      <c r="B27" s="13">
        <f t="shared" si="1"/>
        <v>3.247</v>
      </c>
      <c r="C27" s="13">
        <f t="shared" si="2"/>
        <v>13.177115148482374</v>
      </c>
      <c r="D27" s="13">
        <f t="shared" si="3"/>
        <v>26.354230296964747</v>
      </c>
      <c r="E27" s="13">
        <f t="shared" si="4"/>
        <v>57.04812384949635</v>
      </c>
      <c r="F27" s="13">
        <f t="shared" si="8"/>
        <v>2.080451515003759</v>
      </c>
      <c r="G27" s="13">
        <f t="shared" si="5"/>
        <v>20.553334819681336</v>
      </c>
      <c r="H27" s="14">
        <f t="shared" si="6"/>
        <v>6.875</v>
      </c>
      <c r="I27" s="15">
        <f t="shared" si="7"/>
        <v>1130.4334150824734</v>
      </c>
    </row>
    <row r="28" spans="1:9" ht="15">
      <c r="A28" s="13">
        <v>1.1875</v>
      </c>
      <c r="B28" s="13">
        <f t="shared" si="1"/>
        <v>3.3095</v>
      </c>
      <c r="C28" s="13">
        <f t="shared" si="2"/>
        <v>13.303330771865685</v>
      </c>
      <c r="D28" s="13">
        <f t="shared" si="3"/>
        <v>26.60666154373137</v>
      </c>
      <c r="E28" s="13">
        <f t="shared" si="4"/>
        <v>58.703164252652634</v>
      </c>
      <c r="F28" s="13">
        <f t="shared" si="8"/>
        <v>2.1189104094651108</v>
      </c>
      <c r="G28" s="13">
        <f t="shared" si="5"/>
        <v>21.409462917183298</v>
      </c>
      <c r="H28" s="14">
        <f t="shared" si="6"/>
        <v>6.8125</v>
      </c>
      <c r="I28" s="15">
        <f t="shared" si="7"/>
        <v>1166.8157289864898</v>
      </c>
    </row>
    <row r="29" spans="1:9" ht="15">
      <c r="A29" s="13">
        <v>1.25</v>
      </c>
      <c r="B29" s="13">
        <f t="shared" si="1"/>
        <v>3.372</v>
      </c>
      <c r="C29" s="13">
        <f t="shared" si="2"/>
        <v>13.428360123819038</v>
      </c>
      <c r="D29" s="13">
        <f t="shared" si="3"/>
        <v>26.856720247638076</v>
      </c>
      <c r="E29" s="13">
        <f t="shared" si="4"/>
        <v>60.37390711669039</v>
      </c>
      <c r="F29" s="13">
        <f t="shared" si="8"/>
        <v>2.157311789900863</v>
      </c>
      <c r="G29" s="13">
        <f t="shared" si="5"/>
        <v>22.284031226380005</v>
      </c>
      <c r="H29" s="14">
        <f t="shared" si="6"/>
        <v>6.75</v>
      </c>
      <c r="I29" s="15">
        <f t="shared" si="7"/>
        <v>1203.3376862245202</v>
      </c>
    </row>
    <row r="30" spans="1:9" ht="15">
      <c r="A30" s="13">
        <v>1.3125</v>
      </c>
      <c r="B30" s="13">
        <f t="shared" si="1"/>
        <v>3.4345</v>
      </c>
      <c r="C30" s="13">
        <f t="shared" si="2"/>
        <v>13.552236037063333</v>
      </c>
      <c r="D30" s="13">
        <f t="shared" si="3"/>
        <v>27.104472074126665</v>
      </c>
      <c r="E30" s="13">
        <f t="shared" si="4"/>
        <v>62.060206225725345</v>
      </c>
      <c r="F30" s="13">
        <f t="shared" si="8"/>
        <v>2.19565578523015</v>
      </c>
      <c r="G30" s="13">
        <f t="shared" si="5"/>
        <v>23.177072724150907</v>
      </c>
      <c r="H30" s="14">
        <f t="shared" si="6"/>
        <v>6.6875</v>
      </c>
      <c r="I30" s="15">
        <f t="shared" si="7"/>
        <v>1239.9733907420734</v>
      </c>
    </row>
    <row r="31" spans="1:9" ht="15">
      <c r="A31" s="13">
        <v>1.375</v>
      </c>
      <c r="B31" s="13">
        <f t="shared" si="1"/>
        <v>3.497</v>
      </c>
      <c r="C31" s="13">
        <f t="shared" si="2"/>
        <v>13.67498985716563</v>
      </c>
      <c r="D31" s="13">
        <f t="shared" si="3"/>
        <v>27.34997971433126</v>
      </c>
      <c r="E31" s="13">
        <f t="shared" si="4"/>
        <v>63.76191937401094</v>
      </c>
      <c r="F31" s="13">
        <f t="shared" si="8"/>
        <v>2.2339425239870936</v>
      </c>
      <c r="G31" s="13">
        <f t="shared" si="5"/>
        <v>24.08861941229866</v>
      </c>
      <c r="H31" s="14">
        <f t="shared" si="6"/>
        <v>6.625</v>
      </c>
      <c r="I31" s="15">
        <f t="shared" si="7"/>
        <v>1276.696828851829</v>
      </c>
    </row>
    <row r="32" spans="1:9" ht="15">
      <c r="A32" s="13">
        <v>1.4375</v>
      </c>
      <c r="B32" s="13">
        <f t="shared" si="1"/>
        <v>3.5595</v>
      </c>
      <c r="C32" s="13">
        <f t="shared" si="2"/>
        <v>13.796651535169238</v>
      </c>
      <c r="D32" s="13">
        <f t="shared" si="3"/>
        <v>27.593303070338475</v>
      </c>
      <c r="E32" s="13">
        <f t="shared" si="4"/>
        <v>65.4789081859132</v>
      </c>
      <c r="F32" s="13">
        <f t="shared" si="8"/>
        <v>2.272172134322237</v>
      </c>
      <c r="G32" s="13">
        <f t="shared" si="5"/>
        <v>25.018702350537943</v>
      </c>
      <c r="H32" s="14">
        <f t="shared" si="6"/>
        <v>6.5625</v>
      </c>
      <c r="I32" s="15">
        <f t="shared" si="7"/>
        <v>1313.481873403242</v>
      </c>
    </row>
    <row r="33" spans="1:9" ht="15">
      <c r="A33" s="13">
        <v>1.5</v>
      </c>
      <c r="B33" s="13">
        <f t="shared" si="1"/>
        <v>3.622</v>
      </c>
      <c r="C33" s="13">
        <f t="shared" si="2"/>
        <v>13.917249712935114</v>
      </c>
      <c r="D33" s="13">
        <f t="shared" si="3"/>
        <v>27.834499425870227</v>
      </c>
      <c r="E33" s="13">
        <f t="shared" si="4"/>
        <v>67.2110379470013</v>
      </c>
      <c r="F33" s="13">
        <f t="shared" si="8"/>
        <v>2.310344744003979</v>
      </c>
      <c r="G33" s="13">
        <f t="shared" si="5"/>
        <v>25.967351687849106</v>
      </c>
      <c r="H33" s="14">
        <f t="shared" si="6"/>
        <v>6.5</v>
      </c>
      <c r="I33" s="15">
        <f t="shared" si="7"/>
        <v>1350.3022877681535</v>
      </c>
    </row>
    <row r="34" spans="1:9" ht="15">
      <c r="A34" s="13">
        <v>1.5625</v>
      </c>
      <c r="B34" s="13">
        <f t="shared" si="1"/>
        <v>3.6845</v>
      </c>
      <c r="C34" s="13">
        <f t="shared" si="2"/>
        <v>14.03681180188355</v>
      </c>
      <c r="D34" s="13">
        <f t="shared" si="3"/>
        <v>28.0736236037671</v>
      </c>
      <c r="E34" s="13">
        <f t="shared" si="4"/>
        <v>68.95817744538658</v>
      </c>
      <c r="F34" s="13">
        <f t="shared" si="8"/>
        <v>2.3484604804199933</v>
      </c>
      <c r="G34" s="13">
        <f t="shared" si="5"/>
        <v>26.934596692304797</v>
      </c>
      <c r="H34" s="14">
        <f t="shared" si="6"/>
        <v>6.4375</v>
      </c>
      <c r="I34" s="15">
        <f t="shared" si="7"/>
        <v>1387.131729653697</v>
      </c>
    </row>
    <row r="35" spans="1:9" ht="15">
      <c r="A35" s="13">
        <v>1.625</v>
      </c>
      <c r="B35" s="13">
        <f t="shared" si="1"/>
        <v>3.747</v>
      </c>
      <c r="C35" s="13">
        <f t="shared" si="2"/>
        <v>14.1553640557494</v>
      </c>
      <c r="D35" s="13">
        <f t="shared" si="3"/>
        <v>28.3107281114988</v>
      </c>
      <c r="E35" s="13">
        <f t="shared" si="4"/>
        <v>70.720198822524</v>
      </c>
      <c r="F35" s="13">
        <f t="shared" si="8"/>
        <v>2.386519470578648</v>
      </c>
      <c r="G35" s="13">
        <f t="shared" si="5"/>
        <v>27.92046577946912</v>
      </c>
      <c r="H35" s="14">
        <f t="shared" si="6"/>
        <v>6.375</v>
      </c>
      <c r="I35" s="15">
        <f t="shared" si="7"/>
        <v>1423.943754752925</v>
      </c>
    </row>
    <row r="36" spans="1:9" ht="15">
      <c r="A36" s="13">
        <v>1.6875</v>
      </c>
      <c r="B36" s="13">
        <f t="shared" si="1"/>
        <v>3.8095</v>
      </c>
      <c r="C36" s="13">
        <f t="shared" si="2"/>
        <v>14.272931637897903</v>
      </c>
      <c r="D36" s="13">
        <f t="shared" si="3"/>
        <v>28.545863275795806</v>
      </c>
      <c r="E36" s="13">
        <f t="shared" si="4"/>
        <v>72.49697743276275</v>
      </c>
      <c r="F36" s="13">
        <f t="shared" si="8"/>
        <v>2.4245218411104137</v>
      </c>
      <c r="G36" s="13">
        <f t="shared" si="5"/>
        <v>28.9249865394606</v>
      </c>
      <c r="H36" s="14">
        <f t="shared" si="6"/>
        <v>6.3125</v>
      </c>
      <c r="I36" s="15">
        <f t="shared" si="7"/>
        <v>1460.7118202427603</v>
      </c>
    </row>
    <row r="37" spans="1:9" ht="15">
      <c r="A37" s="13">
        <v>1.75</v>
      </c>
      <c r="B37" s="13">
        <f t="shared" si="1"/>
        <v>3.872</v>
      </c>
      <c r="C37" s="13">
        <f t="shared" si="2"/>
        <v>14.389538683690027</v>
      </c>
      <c r="D37" s="13">
        <f t="shared" si="3"/>
        <v>28.779077367380054</v>
      </c>
      <c r="E37" s="13">
        <f t="shared" si="4"/>
        <v>74.28839171099705</v>
      </c>
      <c r="F37" s="13">
        <f t="shared" si="8"/>
        <v>2.462467718269272</v>
      </c>
      <c r="G37" s="13">
        <f t="shared" si="5"/>
        <v>29.94818576276309</v>
      </c>
      <c r="H37" s="14">
        <f t="shared" si="6"/>
        <v>6.25</v>
      </c>
      <c r="I37" s="15">
        <f t="shared" si="7"/>
        <v>1497.4092881381544</v>
      </c>
    </row>
    <row r="38" spans="1:9" ht="15">
      <c r="A38" s="13">
        <v>1.8125</v>
      </c>
      <c r="B38" s="13">
        <f t="shared" si="1"/>
        <v>3.9345</v>
      </c>
      <c r="C38" s="13">
        <f t="shared" si="2"/>
        <v>14.505208358335173</v>
      </c>
      <c r="D38" s="13">
        <f t="shared" si="3"/>
        <v>29.010416716670345</v>
      </c>
      <c r="E38" s="13">
        <f t="shared" si="4"/>
        <v>76.09432304782631</v>
      </c>
      <c r="F38" s="13">
        <f t="shared" si="8"/>
        <v>2.5003572279341086</v>
      </c>
      <c r="G38" s="13">
        <f t="shared" si="5"/>
        <v>30.990089464862056</v>
      </c>
      <c r="H38" s="14">
        <f t="shared" si="6"/>
        <v>6.1875</v>
      </c>
      <c r="I38" s="15">
        <f t="shared" si="7"/>
        <v>1534.0094285106718</v>
      </c>
    </row>
    <row r="39" spans="1:9" ht="15">
      <c r="A39" s="13">
        <v>1.875</v>
      </c>
      <c r="B39" s="13">
        <f t="shared" si="1"/>
        <v>3.997</v>
      </c>
      <c r="C39" s="13">
        <f t="shared" si="2"/>
        <v>14.619962910624</v>
      </c>
      <c r="D39" s="13">
        <f t="shared" si="3"/>
        <v>29.239925821248</v>
      </c>
      <c r="E39" s="13">
        <f t="shared" si="4"/>
        <v>77.9146556716855</v>
      </c>
      <c r="F39" s="13">
        <f t="shared" si="8"/>
        <v>2.5381904956101113</v>
      </c>
      <c r="G39" s="13">
        <f t="shared" si="5"/>
        <v>32.05072290977775</v>
      </c>
      <c r="H39" s="14">
        <f t="shared" si="6"/>
        <v>6.125</v>
      </c>
      <c r="I39" s="15">
        <f t="shared" si="7"/>
        <v>1570.4854225791096</v>
      </c>
    </row>
    <row r="40" spans="1:9" ht="15">
      <c r="A40" s="13">
        <v>1.9375</v>
      </c>
      <c r="B40" s="13">
        <f t="shared" si="1"/>
        <v>4.0595</v>
      </c>
      <c r="C40" s="13">
        <f t="shared" si="2"/>
        <v>14.733823722894414</v>
      </c>
      <c r="D40" s="13">
        <f t="shared" si="3"/>
        <v>29.467647445788828</v>
      </c>
      <c r="E40" s="13">
        <f t="shared" si="4"/>
        <v>79.74927653745316</v>
      </c>
      <c r="F40" s="13">
        <f t="shared" si="8"/>
        <v>2.5759676464301493</v>
      </c>
      <c r="G40" s="13">
        <f t="shared" si="5"/>
        <v>33.13011063256143</v>
      </c>
      <c r="H40" s="14">
        <f t="shared" si="6"/>
        <v>6.0625</v>
      </c>
      <c r="I40" s="15">
        <f t="shared" si="7"/>
        <v>1606.8103656792296</v>
      </c>
    </row>
    <row r="41" spans="1:9" ht="15">
      <c r="A41" s="13">
        <v>2</v>
      </c>
      <c r="B41" s="13">
        <f t="shared" si="1"/>
        <v>4.122</v>
      </c>
      <c r="C41" s="13">
        <f t="shared" si="2"/>
        <v>14.846811357548495</v>
      </c>
      <c r="D41" s="13">
        <f t="shared" si="3"/>
        <v>29.69362271509699</v>
      </c>
      <c r="E41" s="13">
        <f t="shared" si="4"/>
        <v>81.59807522108652</v>
      </c>
      <c r="F41" s="13">
        <f t="shared" si="8"/>
        <v>2.613688805156157</v>
      </c>
      <c r="G41" s="13">
        <f t="shared" si="5"/>
        <v>34.228276460815685</v>
      </c>
      <c r="H41" s="14">
        <f t="shared" si="6"/>
        <v>6</v>
      </c>
      <c r="I41" s="15">
        <f t="shared" si="7"/>
        <v>1642.9572701191528</v>
      </c>
    </row>
    <row r="42" spans="1:9" ht="15">
      <c r="A42" s="13">
        <v>2.0625</v>
      </c>
      <c r="B42" s="13">
        <f t="shared" si="1"/>
        <v>4.1845</v>
      </c>
      <c r="C42" s="13">
        <f t="shared" si="2"/>
        <v>14.958945600406995</v>
      </c>
      <c r="D42" s="13">
        <f t="shared" si="3"/>
        <v>29.91789120081399</v>
      </c>
      <c r="E42" s="13">
        <f t="shared" si="4"/>
        <v>83.46094381987075</v>
      </c>
      <c r="F42" s="13">
        <f t="shared" si="8"/>
        <v>2.651354096180507</v>
      </c>
      <c r="G42" s="13">
        <f t="shared" si="5"/>
        <v>35.34524353529565</v>
      </c>
      <c r="H42" s="14">
        <f t="shared" si="6"/>
        <v>5.9375</v>
      </c>
      <c r="I42" s="15">
        <f t="shared" si="7"/>
        <v>1678.8990679265435</v>
      </c>
    </row>
    <row r="43" spans="1:9" ht="15">
      <c r="A43" s="13">
        <v>2.125</v>
      </c>
      <c r="B43" s="13">
        <f t="shared" si="1"/>
        <v>4.247</v>
      </c>
      <c r="C43" s="13">
        <f t="shared" si="2"/>
        <v>15.070245501160246</v>
      </c>
      <c r="D43" s="13">
        <f t="shared" si="3"/>
        <v>30.14049100232049</v>
      </c>
      <c r="E43" s="13">
        <f t="shared" si="4"/>
        <v>85.3377768579034</v>
      </c>
      <c r="F43" s="13">
        <f t="shared" si="8"/>
        <v>2.688963643527375</v>
      </c>
      <c r="G43" s="13">
        <f t="shared" si="5"/>
        <v>36.48103432964345</v>
      </c>
      <c r="H43" s="14">
        <f t="shared" si="6"/>
        <v>5.875</v>
      </c>
      <c r="I43" s="15">
        <f t="shared" si="7"/>
        <v>1714.608613493242</v>
      </c>
    </row>
    <row r="44" spans="1:9" ht="15">
      <c r="A44" s="13">
        <v>2.1875</v>
      </c>
      <c r="B44" s="13">
        <f t="shared" si="1"/>
        <v>4.3095</v>
      </c>
      <c r="C44" s="13">
        <f t="shared" si="2"/>
        <v>15.180729411149697</v>
      </c>
      <c r="D44" s="13">
        <f t="shared" si="3"/>
        <v>30.361458822299394</v>
      </c>
      <c r="E44" s="13">
        <f t="shared" si="4"/>
        <v>87.22847119646615</v>
      </c>
      <c r="F44" s="13">
        <f t="shared" si="8"/>
        <v>2.7265175708541056</v>
      </c>
      <c r="G44" s="13">
        <f t="shared" si="5"/>
        <v>37.63567066930497</v>
      </c>
      <c r="H44" s="14">
        <f t="shared" si="6"/>
        <v>5.8125</v>
      </c>
      <c r="I44" s="15">
        <f t="shared" si="7"/>
        <v>1750.0586861226811</v>
      </c>
    </row>
    <row r="45" spans="1:9" ht="15">
      <c r="A45" s="13">
        <v>2.25</v>
      </c>
      <c r="B45" s="13">
        <f t="shared" si="1"/>
        <v>4.372</v>
      </c>
      <c r="C45" s="13">
        <f t="shared" si="2"/>
        <v>15.290415018692274</v>
      </c>
      <c r="D45" s="13">
        <f t="shared" si="3"/>
        <v>30.580830037384548</v>
      </c>
      <c r="E45" s="13">
        <f t="shared" si="4"/>
        <v>89.13292594896349</v>
      </c>
      <c r="F45" s="13">
        <f t="shared" si="8"/>
        <v>2.764016001452562</v>
      </c>
      <c r="G45" s="13">
        <f t="shared" si="5"/>
        <v>38.80917374967406</v>
      </c>
      <c r="H45" s="14">
        <f t="shared" si="6"/>
        <v>5.75</v>
      </c>
      <c r="I45" s="15">
        <f t="shared" si="7"/>
        <v>1785.2219924850067</v>
      </c>
    </row>
    <row r="46" spans="1:9" ht="15">
      <c r="A46" s="13">
        <v>2.3125</v>
      </c>
      <c r="B46" s="13">
        <f t="shared" si="1"/>
        <v>4.4345</v>
      </c>
      <c r="C46" s="13">
        <f t="shared" si="2"/>
        <v>15.399319382140078</v>
      </c>
      <c r="D46" s="13">
        <f t="shared" si="3"/>
        <v>30.798638764280156</v>
      </c>
      <c r="E46" s="13">
        <f t="shared" si="4"/>
        <v>91.05104240013355</v>
      </c>
      <c r="F46" s="13">
        <f t="shared" si="8"/>
        <v>2.80145905825048</v>
      </c>
      <c r="G46" s="13">
        <f t="shared" si="5"/>
        <v>40.00156415350655</v>
      </c>
      <c r="H46" s="14">
        <f t="shared" si="6"/>
        <v>5.6875</v>
      </c>
      <c r="I46" s="15">
        <f t="shared" si="7"/>
        <v>1820.071168984548</v>
      </c>
    </row>
    <row r="47" spans="1:9" ht="15">
      <c r="A47" s="13">
        <v>2.375</v>
      </c>
      <c r="B47" s="13">
        <f t="shared" si="1"/>
        <v>4.497</v>
      </c>
      <c r="C47" s="13">
        <f t="shared" si="2"/>
        <v>15.507458960850416</v>
      </c>
      <c r="D47" s="13">
        <f t="shared" si="3"/>
        <v>31.01491792170083</v>
      </c>
      <c r="E47" s="13">
        <f t="shared" si="4"/>
        <v>92.98272392925908</v>
      </c>
      <c r="F47" s="13">
        <f t="shared" si="8"/>
        <v>2.8388468638128077</v>
      </c>
      <c r="G47" s="13">
        <f t="shared" si="5"/>
        <v>41.21286186764341</v>
      </c>
      <c r="H47" s="14">
        <f t="shared" si="6"/>
        <v>5.625</v>
      </c>
      <c r="I47" s="15">
        <f t="shared" si="7"/>
        <v>1854.5787840439534</v>
      </c>
    </row>
    <row r="48" spans="1:9" ht="15">
      <c r="A48" s="13">
        <v>2.4375</v>
      </c>
      <c r="B48" s="13">
        <f t="shared" si="1"/>
        <v>4.5595</v>
      </c>
      <c r="C48" s="13">
        <f t="shared" si="2"/>
        <v>15.614849644225355</v>
      </c>
      <c r="D48" s="13">
        <f t="shared" si="3"/>
        <v>31.22969928845071</v>
      </c>
      <c r="E48" s="13">
        <f t="shared" si="4"/>
        <v>94.92787593712733</v>
      </c>
      <c r="F48" s="13">
        <f t="shared" si="8"/>
        <v>2.876179540343046</v>
      </c>
      <c r="G48" s="13">
        <f t="shared" si="5"/>
        <v>42.44308629907973</v>
      </c>
      <c r="H48" s="14">
        <f t="shared" si="6"/>
        <v>5.5625</v>
      </c>
      <c r="I48" s="15">
        <f t="shared" si="7"/>
        <v>1888.717340309048</v>
      </c>
    </row>
    <row r="49" spans="1:9" ht="15">
      <c r="A49" s="13">
        <v>2.5</v>
      </c>
      <c r="B49" s="13">
        <f t="shared" si="1"/>
        <v>4.622</v>
      </c>
      <c r="C49" s="13">
        <f t="shared" si="2"/>
        <v>15.72150677896586</v>
      </c>
      <c r="D49" s="13">
        <f t="shared" si="3"/>
        <v>31.44301355793172</v>
      </c>
      <c r="E49" s="13">
        <f t="shared" si="4"/>
        <v>96.88640577650693</v>
      </c>
      <c r="F49" s="13">
        <f t="shared" si="8"/>
        <v>2.9134572096845783</v>
      </c>
      <c r="G49" s="13">
        <f t="shared" si="5"/>
        <v>43.69225629041384</v>
      </c>
      <c r="H49" s="14">
        <f t="shared" si="6"/>
        <v>5.5</v>
      </c>
      <c r="I49" s="15">
        <f t="shared" si="7"/>
        <v>1922.4592767782087</v>
      </c>
    </row>
    <row r="72" spans="1:5" ht="15">
      <c r="A72" s="1" t="s">
        <v>23</v>
      </c>
      <c r="B72" s="1" t="s">
        <v>24</v>
      </c>
      <c r="C72" s="1" t="s">
        <v>25</v>
      </c>
      <c r="D72" s="1" t="s">
        <v>27</v>
      </c>
      <c r="E72" s="1" t="s">
        <v>12</v>
      </c>
    </row>
    <row r="73" spans="1:5" ht="15">
      <c r="A73" s="2" t="s">
        <v>22</v>
      </c>
      <c r="B73" s="2" t="s">
        <v>20</v>
      </c>
      <c r="C73" s="2" t="s">
        <v>1</v>
      </c>
      <c r="D73" s="2" t="s">
        <v>1</v>
      </c>
      <c r="E73" s="2" t="s">
        <v>13</v>
      </c>
    </row>
    <row r="74" spans="1:5" ht="15">
      <c r="A74" s="15">
        <v>0</v>
      </c>
      <c r="B74" s="14">
        <v>40.988699999999994</v>
      </c>
      <c r="C74" s="14">
        <f>-1.82*10^-5*B74^3+2.19*10^-3*B74^2-0.142*B74+9.02</f>
        <v>5.625640283200527</v>
      </c>
      <c r="D74" s="17">
        <f>1.5*C74-0.5*$B$95</f>
        <v>5.318660424800791</v>
      </c>
      <c r="E74" s="18">
        <f aca="true" t="shared" si="9" ref="E74:E79">8*$B$99*D74</f>
        <v>1276.4785019521898</v>
      </c>
    </row>
    <row r="75" spans="1:5" ht="15">
      <c r="A75" s="15">
        <v>3.4</v>
      </c>
      <c r="B75" s="14">
        <v>40.608</v>
      </c>
      <c r="C75" s="14">
        <f aca="true" t="shared" si="10" ref="C75:C91">-1.82*10^-5*B75^3+2.19*10^-3*B75^2-0.142*B75+9.02</f>
        <v>5.646268847430042</v>
      </c>
      <c r="D75" s="17">
        <f>1.5*C75-0.5*$B$95</f>
        <v>5.349603271145062</v>
      </c>
      <c r="E75" s="18">
        <f t="shared" si="9"/>
        <v>1283.904785074815</v>
      </c>
    </row>
    <row r="76" spans="1:5" ht="15">
      <c r="A76" s="15">
        <v>9</v>
      </c>
      <c r="B76" s="14">
        <v>38.07</v>
      </c>
      <c r="C76" s="14">
        <f t="shared" si="10"/>
        <v>5.783881990237401</v>
      </c>
      <c r="D76" s="17">
        <f>1.5*C76-0.5*$B$95</f>
        <v>5.556022985356101</v>
      </c>
      <c r="E76" s="18">
        <f t="shared" si="9"/>
        <v>1333.4455164854644</v>
      </c>
    </row>
    <row r="77" spans="1:5" ht="15">
      <c r="A77" s="15">
        <v>19</v>
      </c>
      <c r="B77" s="14">
        <v>35.532</v>
      </c>
      <c r="C77" s="14">
        <f t="shared" si="10"/>
        <v>5.9229300033444225</v>
      </c>
      <c r="D77" s="17">
        <f>1.5*C77-0.5*$B$95</f>
        <v>5.764595005016634</v>
      </c>
      <c r="E77" s="18">
        <f t="shared" si="9"/>
        <v>1383.5028012039922</v>
      </c>
    </row>
    <row r="78" spans="1:5" ht="15">
      <c r="A78" s="15">
        <v>23</v>
      </c>
      <c r="B78" s="14">
        <v>32.994</v>
      </c>
      <c r="C78" s="14">
        <f t="shared" si="10"/>
        <v>6.065198130379131</v>
      </c>
      <c r="D78" s="17">
        <f>1.5*C78-0.5*$B$95</f>
        <v>5.9779971955686975</v>
      </c>
      <c r="E78" s="18">
        <f t="shared" si="9"/>
        <v>1434.7193269364875</v>
      </c>
    </row>
    <row r="79" spans="1:5" ht="15">
      <c r="A79" s="15">
        <v>26.8</v>
      </c>
      <c r="B79" s="14">
        <v>30.455999999999996</v>
      </c>
      <c r="C79" s="14">
        <f t="shared" si="10"/>
        <v>6.212471614969549</v>
      </c>
      <c r="D79" s="17">
        <f>1.5*C79-0.5*$B$95</f>
        <v>6.198907422454324</v>
      </c>
      <c r="E79" s="18">
        <f t="shared" si="9"/>
        <v>1487.7377813890378</v>
      </c>
    </row>
    <row r="80" spans="1:5" ht="15">
      <c r="A80" s="15">
        <v>29.7</v>
      </c>
      <c r="B80" s="14">
        <v>27.918</v>
      </c>
      <c r="C80" s="14">
        <f t="shared" si="10"/>
        <v>6.366535700743698</v>
      </c>
      <c r="D80" s="19"/>
      <c r="E80" s="14">
        <f>8*B80*C80</f>
        <v>1421.9275495469003</v>
      </c>
    </row>
    <row r="81" spans="1:5" ht="15">
      <c r="A81" s="15">
        <v>33</v>
      </c>
      <c r="B81" s="14">
        <v>25.38</v>
      </c>
      <c r="C81" s="14">
        <f t="shared" si="10"/>
        <v>6.5291756313296005</v>
      </c>
      <c r="D81" s="19"/>
      <c r="E81" s="14">
        <f aca="true" t="shared" si="11" ref="E81:E91">8*B81*C81</f>
        <v>1325.683820185162</v>
      </c>
    </row>
    <row r="82" spans="1:5" ht="15">
      <c r="A82" s="15">
        <v>36.4</v>
      </c>
      <c r="B82" s="14">
        <v>22.842</v>
      </c>
      <c r="C82" s="14">
        <f t="shared" si="10"/>
        <v>6.702176650355279</v>
      </c>
      <c r="D82" s="19"/>
      <c r="E82" s="14">
        <f t="shared" si="11"/>
        <v>1224.7289523793222</v>
      </c>
    </row>
    <row r="83" spans="1:5" ht="15">
      <c r="A83" s="15">
        <v>40</v>
      </c>
      <c r="B83" s="14">
        <v>20.304</v>
      </c>
      <c r="C83" s="14">
        <f t="shared" si="10"/>
        <v>6.887324001448755</v>
      </c>
      <c r="D83" s="19"/>
      <c r="E83" s="14">
        <f t="shared" si="11"/>
        <v>1118.7218122033241</v>
      </c>
    </row>
    <row r="84" spans="1:5" ht="15">
      <c r="A84" s="15">
        <v>43.5</v>
      </c>
      <c r="B84" s="14">
        <v>17.766</v>
      </c>
      <c r="C84" s="14">
        <f t="shared" si="10"/>
        <v>7.086402928238053</v>
      </c>
      <c r="D84" s="19"/>
      <c r="E84" s="14">
        <f t="shared" si="11"/>
        <v>1007.176275384618</v>
      </c>
    </row>
    <row r="85" spans="1:5" ht="15">
      <c r="A85" s="15">
        <v>47.7</v>
      </c>
      <c r="B85" s="14">
        <v>15.227999999999998</v>
      </c>
      <c r="C85" s="14">
        <f t="shared" si="10"/>
        <v>7.301198674351193</v>
      </c>
      <c r="D85" s="19"/>
      <c r="E85" s="14">
        <f t="shared" si="11"/>
        <v>889.4612273041596</v>
      </c>
    </row>
    <row r="86" spans="1:5" ht="15">
      <c r="A86" s="15">
        <v>52</v>
      </c>
      <c r="B86" s="14">
        <v>12.69</v>
      </c>
      <c r="C86" s="14">
        <f t="shared" si="10"/>
        <v>7.5334964834162</v>
      </c>
      <c r="D86" s="19"/>
      <c r="E86" s="14">
        <f t="shared" si="11"/>
        <v>764.8005629964126</v>
      </c>
    </row>
    <row r="87" spans="1:5" ht="15">
      <c r="A87" s="15">
        <v>57.2</v>
      </c>
      <c r="B87" s="14">
        <v>10.152</v>
      </c>
      <c r="C87" s="14">
        <f t="shared" si="10"/>
        <v>7.785081599061094</v>
      </c>
      <c r="D87" s="19"/>
      <c r="E87" s="14">
        <f t="shared" si="11"/>
        <v>632.2731871493457</v>
      </c>
    </row>
    <row r="88" spans="1:5" ht="15">
      <c r="A88" s="15">
        <v>63.5</v>
      </c>
      <c r="B88" s="14">
        <v>7.613999999999999</v>
      </c>
      <c r="C88" s="14">
        <f t="shared" si="10"/>
        <v>8.057739264913899</v>
      </c>
      <c r="D88" s="19"/>
      <c r="E88" s="14">
        <f t="shared" si="11"/>
        <v>490.81301410443535</v>
      </c>
    </row>
    <row r="89" spans="1:5" ht="15">
      <c r="A89" s="15">
        <v>74.3</v>
      </c>
      <c r="B89" s="14">
        <v>5.076</v>
      </c>
      <c r="C89" s="14">
        <f t="shared" si="10"/>
        <v>8.353254724602637</v>
      </c>
      <c r="D89" s="19"/>
      <c r="E89" s="14">
        <f t="shared" si="11"/>
        <v>339.2089678566639</v>
      </c>
    </row>
    <row r="90" spans="1:5" ht="15">
      <c r="A90" s="15">
        <v>85</v>
      </c>
      <c r="B90" s="14">
        <v>3.8069999999999995</v>
      </c>
      <c r="C90" s="14">
        <f t="shared" si="10"/>
        <v>8.510142015769237</v>
      </c>
      <c r="D90" s="19"/>
      <c r="E90" s="14">
        <f t="shared" si="11"/>
        <v>259.18488523226785</v>
      </c>
    </row>
    <row r="91" spans="1:5" ht="15">
      <c r="A91" s="15">
        <v>100</v>
      </c>
      <c r="B91" s="14">
        <v>3.0456000000000003</v>
      </c>
      <c r="C91" s="14">
        <f t="shared" si="10"/>
        <v>8.607324387633529</v>
      </c>
      <c r="D91" s="19"/>
      <c r="E91" s="14">
        <f t="shared" si="11"/>
        <v>209.71573723981342</v>
      </c>
    </row>
    <row r="94" spans="1:3" ht="15">
      <c r="A94" s="21" t="s">
        <v>28</v>
      </c>
      <c r="B94" s="20"/>
      <c r="C94" s="20"/>
    </row>
    <row r="95" spans="1:3" ht="15">
      <c r="A95" s="20"/>
      <c r="B95" s="14">
        <f>-1.82*10^-5*B99^3+2.19*10^-3*B99^2-0.142*B99+9.02</f>
        <v>6.239599999999999</v>
      </c>
      <c r="C95" s="20" t="s">
        <v>1</v>
      </c>
    </row>
    <row r="96" ht="15">
      <c r="B96" s="16"/>
    </row>
    <row r="97" spans="1:3" ht="15">
      <c r="A97" s="22" t="s">
        <v>23</v>
      </c>
      <c r="B97" s="22" t="s">
        <v>26</v>
      </c>
      <c r="C97" s="22" t="s">
        <v>29</v>
      </c>
    </row>
    <row r="98" spans="1:3" ht="15">
      <c r="A98" s="22" t="s">
        <v>22</v>
      </c>
      <c r="B98" s="22" t="s">
        <v>20</v>
      </c>
      <c r="C98" s="22" t="s">
        <v>1</v>
      </c>
    </row>
    <row r="99" spans="1:3" ht="15">
      <c r="A99" s="23">
        <v>0</v>
      </c>
      <c r="B99" s="24">
        <v>30</v>
      </c>
      <c r="C99" s="22"/>
    </row>
    <row r="100" spans="1:3" ht="15">
      <c r="A100" s="23">
        <v>27</v>
      </c>
      <c r="B100" s="24">
        <v>30</v>
      </c>
      <c r="C100" s="24">
        <f>B95</f>
        <v>6.239599999999999</v>
      </c>
    </row>
    <row r="101" spans="1:3" ht="15">
      <c r="A101" s="23">
        <v>100</v>
      </c>
      <c r="B101" s="24"/>
      <c r="C101" s="24">
        <f>B95</f>
        <v>6.239599999999999</v>
      </c>
    </row>
    <row r="102" spans="1:3" ht="15">
      <c r="A102" s="25"/>
      <c r="B102" s="25"/>
      <c r="C102" s="25"/>
    </row>
    <row r="103" spans="1:3" ht="15">
      <c r="A103" s="25"/>
      <c r="B103" s="25"/>
      <c r="C103" s="25"/>
    </row>
    <row r="104" spans="1:3" ht="15">
      <c r="A104" s="25">
        <v>27</v>
      </c>
      <c r="B104" s="25">
        <v>0</v>
      </c>
      <c r="C104" s="25"/>
    </row>
    <row r="105" spans="1:3" ht="15">
      <c r="A105" s="25">
        <v>27</v>
      </c>
      <c r="B105" s="25">
        <v>43</v>
      </c>
      <c r="C105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R27" sqref="R27"/>
    </sheetView>
  </sheetViews>
  <sheetFormatPr defaultColWidth="9.140625" defaultRowHeight="15"/>
  <cols>
    <col min="1" max="1" width="10.7109375" style="0" bestFit="1" customWidth="1"/>
    <col min="2" max="2" width="9.57421875" style="0" bestFit="1" customWidth="1"/>
    <col min="3" max="3" width="13.140625" style="0" bestFit="1" customWidth="1"/>
  </cols>
  <sheetData>
    <row r="1" spans="1:3" ht="15">
      <c r="A1" s="1" t="s">
        <v>18</v>
      </c>
      <c r="B1" s="1" t="s">
        <v>18</v>
      </c>
      <c r="C1" s="1" t="s">
        <v>21</v>
      </c>
    </row>
    <row r="2" spans="1:3" ht="15">
      <c r="A2" s="2" t="s">
        <v>19</v>
      </c>
      <c r="B2" s="2" t="s">
        <v>22</v>
      </c>
      <c r="C2" s="2" t="s">
        <v>20</v>
      </c>
    </row>
    <row r="3" spans="1:3" ht="15">
      <c r="A3" s="2">
        <v>0</v>
      </c>
      <c r="B3" s="26">
        <f>A3/12*100</f>
        <v>0</v>
      </c>
      <c r="C3" s="14">
        <v>2.9263283842308834</v>
      </c>
    </row>
    <row r="4" spans="1:3" ht="15">
      <c r="A4" s="2">
        <v>1</v>
      </c>
      <c r="B4" s="26">
        <f aca="true" t="shared" si="0" ref="B4:B15">A4/12*100</f>
        <v>8.333333333333332</v>
      </c>
      <c r="C4" s="14">
        <v>3.6410944322597434</v>
      </c>
    </row>
    <row r="5" spans="1:3" ht="15">
      <c r="A5" s="2">
        <v>2</v>
      </c>
      <c r="B5" s="26">
        <f t="shared" si="0"/>
        <v>16.666666666666664</v>
      </c>
      <c r="C5" s="14">
        <v>6.9290182531925</v>
      </c>
    </row>
    <row r="6" spans="1:3" ht="15">
      <c r="A6" s="2">
        <v>3</v>
      </c>
      <c r="B6" s="26">
        <f t="shared" si="0"/>
        <v>25</v>
      </c>
      <c r="C6" s="14">
        <v>14.648491571904191</v>
      </c>
    </row>
    <row r="7" spans="1:3" ht="15">
      <c r="A7" s="2">
        <v>4</v>
      </c>
      <c r="B7" s="26">
        <f t="shared" si="0"/>
        <v>33.33333333333333</v>
      </c>
      <c r="C7" s="14">
        <v>24.08340340588515</v>
      </c>
    </row>
    <row r="8" spans="1:3" ht="15">
      <c r="A8" s="2">
        <v>5</v>
      </c>
      <c r="B8" s="26">
        <f t="shared" si="0"/>
        <v>41.66666666666667</v>
      </c>
      <c r="C8" s="14">
        <v>40.09416288173162</v>
      </c>
    </row>
    <row r="9" spans="1:3" ht="15">
      <c r="A9" s="2">
        <v>6</v>
      </c>
      <c r="B9" s="26">
        <f t="shared" si="0"/>
        <v>50</v>
      </c>
      <c r="C9" s="14">
        <v>37.23509868961618</v>
      </c>
    </row>
    <row r="10" spans="1:3" ht="15">
      <c r="A10" s="2">
        <v>7</v>
      </c>
      <c r="B10" s="26">
        <f t="shared" si="0"/>
        <v>58.333333333333336</v>
      </c>
      <c r="C10" s="14">
        <v>34.66194091671228</v>
      </c>
    </row>
    <row r="11" spans="1:3" ht="15">
      <c r="A11" s="2">
        <v>8</v>
      </c>
      <c r="B11" s="26">
        <f t="shared" si="0"/>
        <v>66.66666666666666</v>
      </c>
      <c r="C11" s="14">
        <v>24.94112266351979</v>
      </c>
    </row>
    <row r="12" spans="1:3" ht="15">
      <c r="A12" s="2">
        <v>9</v>
      </c>
      <c r="B12" s="26">
        <f t="shared" si="0"/>
        <v>75</v>
      </c>
      <c r="C12" s="14">
        <v>12.075333799000296</v>
      </c>
    </row>
    <row r="13" spans="1:3" ht="15">
      <c r="A13" s="2">
        <v>10</v>
      </c>
      <c r="B13" s="26">
        <f t="shared" si="0"/>
        <v>83.33333333333334</v>
      </c>
      <c r="C13" s="14">
        <v>5.785392576346323</v>
      </c>
    </row>
    <row r="14" spans="1:3" ht="15">
      <c r="A14" s="2">
        <v>11</v>
      </c>
      <c r="B14" s="26">
        <f t="shared" si="0"/>
        <v>91.66666666666666</v>
      </c>
      <c r="C14" s="14">
        <v>3.4981412226539716</v>
      </c>
    </row>
    <row r="15" spans="1:3" ht="15">
      <c r="A15" s="2">
        <v>12</v>
      </c>
      <c r="B15" s="26">
        <f t="shared" si="0"/>
        <v>100</v>
      </c>
      <c r="C15" s="14">
        <v>2.9263283842308834</v>
      </c>
    </row>
    <row r="20" spans="1:2" ht="15">
      <c r="A20" s="1" t="s">
        <v>23</v>
      </c>
      <c r="B20" s="1" t="s">
        <v>24</v>
      </c>
    </row>
    <row r="21" spans="1:2" ht="15">
      <c r="A21" s="2" t="s">
        <v>22</v>
      </c>
      <c r="B21" s="2" t="s">
        <v>20</v>
      </c>
    </row>
    <row r="22" spans="1:2" ht="15">
      <c r="A22" s="15">
        <v>0</v>
      </c>
      <c r="B22" s="14">
        <v>40.988699999999994</v>
      </c>
    </row>
    <row r="23" spans="1:2" ht="15">
      <c r="A23" s="15">
        <v>3.4</v>
      </c>
      <c r="B23" s="14">
        <v>40.608</v>
      </c>
    </row>
    <row r="24" spans="1:2" ht="15">
      <c r="A24" s="15">
        <v>9</v>
      </c>
      <c r="B24" s="14">
        <v>38.07</v>
      </c>
    </row>
    <row r="25" spans="1:2" ht="15">
      <c r="A25" s="15">
        <v>19</v>
      </c>
      <c r="B25" s="14">
        <v>35.532</v>
      </c>
    </row>
    <row r="26" spans="1:2" ht="15">
      <c r="A26" s="15">
        <v>23</v>
      </c>
      <c r="B26" s="14">
        <v>32.994</v>
      </c>
    </row>
    <row r="27" spans="1:2" ht="15">
      <c r="A27" s="15">
        <v>26.8</v>
      </c>
      <c r="B27" s="14">
        <v>30.455999999999996</v>
      </c>
    </row>
    <row r="28" spans="1:2" ht="15">
      <c r="A28" s="15">
        <v>29.7</v>
      </c>
      <c r="B28" s="14">
        <v>27.918</v>
      </c>
    </row>
    <row r="29" spans="1:2" ht="15">
      <c r="A29" s="15">
        <v>33</v>
      </c>
      <c r="B29" s="14">
        <v>25.38</v>
      </c>
    </row>
    <row r="30" spans="1:2" ht="15">
      <c r="A30" s="15">
        <v>36.4</v>
      </c>
      <c r="B30" s="14">
        <v>22.842</v>
      </c>
    </row>
    <row r="31" spans="1:2" ht="15">
      <c r="A31" s="15">
        <v>40</v>
      </c>
      <c r="B31" s="14">
        <v>20.304</v>
      </c>
    </row>
    <row r="32" spans="1:2" ht="15">
      <c r="A32" s="15">
        <v>43.5</v>
      </c>
      <c r="B32" s="14">
        <v>17.766</v>
      </c>
    </row>
    <row r="33" spans="1:2" ht="15">
      <c r="A33" s="15">
        <v>47.7</v>
      </c>
      <c r="B33" s="14">
        <v>15.227999999999998</v>
      </c>
    </row>
    <row r="34" spans="1:2" ht="15">
      <c r="A34" s="15">
        <v>52</v>
      </c>
      <c r="B34" s="14">
        <v>12.69</v>
      </c>
    </row>
    <row r="35" spans="1:2" ht="15">
      <c r="A35" s="15">
        <v>57.2</v>
      </c>
      <c r="B35" s="14">
        <v>10.152</v>
      </c>
    </row>
    <row r="36" spans="1:2" ht="15">
      <c r="A36" s="15">
        <v>63.5</v>
      </c>
      <c r="B36" s="14">
        <v>7.613999999999999</v>
      </c>
    </row>
    <row r="37" spans="1:2" ht="15">
      <c r="A37" s="15">
        <v>74.3</v>
      </c>
      <c r="B37" s="14">
        <v>5.076</v>
      </c>
    </row>
    <row r="38" spans="1:2" ht="15">
      <c r="A38" s="15">
        <v>85</v>
      </c>
      <c r="B38" s="14">
        <v>3.8069999999999995</v>
      </c>
    </row>
    <row r="39" spans="1:2" ht="15">
      <c r="A39" s="15">
        <v>100</v>
      </c>
      <c r="B39" s="14">
        <v>3.0456000000000003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gbardossy</dc:creator>
  <cp:keywords/>
  <dc:description/>
  <cp:lastModifiedBy>Dr. Bárdossy Gergely</cp:lastModifiedBy>
  <dcterms:created xsi:type="dcterms:W3CDTF">2012-02-20T15:05:55Z</dcterms:created>
  <dcterms:modified xsi:type="dcterms:W3CDTF">2013-03-06T09:10:55Z</dcterms:modified>
  <cp:category/>
  <cp:version/>
  <cp:contentType/>
  <cp:contentStatus/>
</cp:coreProperties>
</file>