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STATMOD\gyakorlatok anyagai\2017_tavasz\4. feladatsor\"/>
    </mc:Choice>
  </mc:AlternateContent>
  <bookViews>
    <workbookView xWindow="0" yWindow="0" windowWidth="28800" windowHeight="12300" activeTab="4"/>
  </bookViews>
  <sheets>
    <sheet name="1. feladat" sheetId="2" r:id="rId1"/>
    <sheet name="2. feladat" sheetId="3" r:id="rId2"/>
    <sheet name="3. feladat" sheetId="4" r:id="rId3"/>
    <sheet name="4. feladat" sheetId="5" r:id="rId4"/>
    <sheet name="5. feladat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6" l="1"/>
  <c r="I2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9" i="6"/>
  <c r="C35" i="6" a="1"/>
  <c r="C36" i="6" s="1"/>
  <c r="G32" i="6" a="1"/>
  <c r="H32" i="6" s="1"/>
  <c r="E33" i="6"/>
  <c r="E32" i="6"/>
  <c r="C33" i="6"/>
  <c r="B33" i="6"/>
  <c r="C32" i="6"/>
  <c r="B32" i="6"/>
  <c r="C29" i="6"/>
  <c r="D29" i="6"/>
  <c r="E29" i="6"/>
  <c r="F2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9" i="6"/>
  <c r="C36" i="5"/>
  <c r="D9" i="5"/>
  <c r="E9" i="5"/>
  <c r="F9" i="5"/>
  <c r="G9" i="5"/>
  <c r="H29" i="3"/>
  <c r="H30" i="3"/>
  <c r="I11" i="3" s="1"/>
  <c r="G12" i="3"/>
  <c r="G21" i="3" s="1"/>
  <c r="G13" i="3"/>
  <c r="G14" i="3"/>
  <c r="G15" i="3"/>
  <c r="G16" i="3"/>
  <c r="G17" i="3"/>
  <c r="G18" i="3"/>
  <c r="G19" i="3"/>
  <c r="G20" i="3"/>
  <c r="G11" i="3"/>
  <c r="L21" i="3"/>
  <c r="L12" i="3"/>
  <c r="L13" i="3"/>
  <c r="L14" i="3"/>
  <c r="L15" i="3"/>
  <c r="L16" i="3"/>
  <c r="L17" i="3"/>
  <c r="L18" i="3"/>
  <c r="L19" i="3"/>
  <c r="L20" i="3"/>
  <c r="L11" i="3"/>
  <c r="H12" i="3"/>
  <c r="J12" i="3" s="1"/>
  <c r="H13" i="3"/>
  <c r="J13" i="3" s="1"/>
  <c r="H14" i="3"/>
  <c r="J14" i="3" s="1"/>
  <c r="H15" i="3"/>
  <c r="J15" i="3" s="1"/>
  <c r="H16" i="3"/>
  <c r="J16" i="3" s="1"/>
  <c r="H17" i="3"/>
  <c r="J17" i="3" s="1"/>
  <c r="H18" i="3"/>
  <c r="J18" i="3" s="1"/>
  <c r="H19" i="3"/>
  <c r="J19" i="3" s="1"/>
  <c r="H20" i="3"/>
  <c r="J20" i="3" s="1"/>
  <c r="H11" i="3"/>
  <c r="J11" i="3" s="1"/>
  <c r="D21" i="3"/>
  <c r="E21" i="3"/>
  <c r="F21" i="3"/>
  <c r="E12" i="3"/>
  <c r="F12" i="3"/>
  <c r="E13" i="3"/>
  <c r="F13" i="3"/>
  <c r="E14" i="3"/>
  <c r="F14" i="3"/>
  <c r="E15" i="3"/>
  <c r="F15" i="3"/>
  <c r="E16" i="3"/>
  <c r="F16" i="3"/>
  <c r="E17" i="3"/>
  <c r="F17" i="3"/>
  <c r="E18" i="3"/>
  <c r="F18" i="3"/>
  <c r="E19" i="3"/>
  <c r="F19" i="3"/>
  <c r="E20" i="3"/>
  <c r="F20" i="3"/>
  <c r="F11" i="3"/>
  <c r="E11" i="3"/>
  <c r="D12" i="3"/>
  <c r="D13" i="3"/>
  <c r="D14" i="3"/>
  <c r="D15" i="3"/>
  <c r="D16" i="3"/>
  <c r="D17" i="3"/>
  <c r="D18" i="3"/>
  <c r="D19" i="3"/>
  <c r="D20" i="3"/>
  <c r="D11" i="3"/>
  <c r="C35" i="6" l="1"/>
  <c r="G32" i="6"/>
  <c r="H33" i="6"/>
  <c r="G33" i="6"/>
  <c r="D10" i="5"/>
  <c r="G11" i="5"/>
  <c r="F12" i="5"/>
  <c r="E13" i="5"/>
  <c r="D14" i="5"/>
  <c r="G15" i="5"/>
  <c r="F16" i="5"/>
  <c r="E17" i="5"/>
  <c r="D18" i="5"/>
  <c r="G19" i="5"/>
  <c r="F20" i="5"/>
  <c r="E21" i="5"/>
  <c r="D22" i="5"/>
  <c r="G23" i="5"/>
  <c r="F24" i="5"/>
  <c r="E25" i="5"/>
  <c r="D26" i="5"/>
  <c r="G27" i="5"/>
  <c r="F28" i="5"/>
  <c r="E29" i="5"/>
  <c r="D30" i="5"/>
  <c r="G31" i="5"/>
  <c r="F32" i="5"/>
  <c r="D11" i="5"/>
  <c r="G12" i="5"/>
  <c r="E14" i="5"/>
  <c r="F17" i="5"/>
  <c r="D19" i="5"/>
  <c r="G20" i="5"/>
  <c r="E22" i="5"/>
  <c r="F25" i="5"/>
  <c r="D27" i="5"/>
  <c r="G28" i="5"/>
  <c r="E30" i="5"/>
  <c r="F10" i="5"/>
  <c r="E11" i="5"/>
  <c r="D12" i="5"/>
  <c r="G13" i="5"/>
  <c r="F14" i="5"/>
  <c r="E15" i="5"/>
  <c r="D16" i="5"/>
  <c r="G17" i="5"/>
  <c r="F18" i="5"/>
  <c r="E19" i="5"/>
  <c r="D20" i="5"/>
  <c r="G21" i="5"/>
  <c r="F22" i="5"/>
  <c r="E23" i="5"/>
  <c r="D24" i="5"/>
  <c r="G25" i="5"/>
  <c r="F26" i="5"/>
  <c r="E27" i="5"/>
  <c r="D28" i="5"/>
  <c r="G29" i="5"/>
  <c r="F30" i="5"/>
  <c r="E31" i="5"/>
  <c r="D32" i="5"/>
  <c r="E10" i="5"/>
  <c r="F13" i="5"/>
  <c r="D15" i="5"/>
  <c r="G16" i="5"/>
  <c r="E18" i="5"/>
  <c r="F21" i="5"/>
  <c r="D23" i="5"/>
  <c r="G24" i="5"/>
  <c r="E26" i="5"/>
  <c r="F29" i="5"/>
  <c r="D31" i="5"/>
  <c r="G32" i="5"/>
  <c r="G10" i="5"/>
  <c r="F11" i="5"/>
  <c r="E12" i="5"/>
  <c r="D13" i="5"/>
  <c r="G14" i="5"/>
  <c r="F15" i="5"/>
  <c r="E16" i="5"/>
  <c r="D17" i="5"/>
  <c r="G18" i="5"/>
  <c r="F19" i="5"/>
  <c r="E20" i="5"/>
  <c r="D21" i="5"/>
  <c r="G22" i="5"/>
  <c r="F23" i="5"/>
  <c r="E24" i="5"/>
  <c r="D25" i="5"/>
  <c r="G26" i="5"/>
  <c r="F27" i="5"/>
  <c r="E28" i="5"/>
  <c r="D29" i="5"/>
  <c r="G30" i="5"/>
  <c r="F31" i="5"/>
  <c r="E32" i="5"/>
  <c r="J21" i="3"/>
  <c r="H32" i="3" s="1"/>
  <c r="I14" i="3"/>
  <c r="K14" i="3" s="1"/>
  <c r="I18" i="3"/>
  <c r="K18" i="3" s="1"/>
  <c r="I12" i="3"/>
  <c r="K12" i="3" s="1"/>
  <c r="I16" i="3"/>
  <c r="K16" i="3" s="1"/>
  <c r="I20" i="3"/>
  <c r="K20" i="3" s="1"/>
  <c r="I13" i="3"/>
  <c r="K13" i="3" s="1"/>
  <c r="I17" i="3"/>
  <c r="K17" i="3" s="1"/>
  <c r="I15" i="3"/>
  <c r="K15" i="3" s="1"/>
  <c r="I19" i="3"/>
  <c r="K19" i="3" s="1"/>
  <c r="K11" i="3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7" i="2"/>
  <c r="I33" i="2"/>
  <c r="I11" i="2"/>
  <c r="I15" i="2"/>
  <c r="I19" i="2"/>
  <c r="I23" i="2"/>
  <c r="I27" i="2"/>
  <c r="I31" i="2"/>
  <c r="C34" i="2"/>
  <c r="D34" i="2"/>
  <c r="I8" i="2" s="1"/>
  <c r="L8" i="2"/>
  <c r="C33" i="2"/>
  <c r="K8" i="2" s="1"/>
  <c r="D33" i="2"/>
  <c r="N8" i="2" s="1"/>
  <c r="E8" i="2"/>
  <c r="F8" i="2"/>
  <c r="E9" i="2"/>
  <c r="F9" i="2"/>
  <c r="E10" i="2"/>
  <c r="F10" i="2"/>
  <c r="E11" i="2"/>
  <c r="F11" i="2"/>
  <c r="E12" i="2"/>
  <c r="F12" i="2"/>
  <c r="E13" i="2"/>
  <c r="F13" i="2"/>
  <c r="E14" i="2"/>
  <c r="F14" i="2"/>
  <c r="E15" i="2"/>
  <c r="F15" i="2"/>
  <c r="E16" i="2"/>
  <c r="F16" i="2"/>
  <c r="E17" i="2"/>
  <c r="F17" i="2"/>
  <c r="E18" i="2"/>
  <c r="F18" i="2"/>
  <c r="E19" i="2"/>
  <c r="F19" i="2"/>
  <c r="E20" i="2"/>
  <c r="F20" i="2"/>
  <c r="E21" i="2"/>
  <c r="F21" i="2"/>
  <c r="E22" i="2"/>
  <c r="F22" i="2"/>
  <c r="E23" i="2"/>
  <c r="F23" i="2"/>
  <c r="E24" i="2"/>
  <c r="F24" i="2"/>
  <c r="E25" i="2"/>
  <c r="F25" i="2"/>
  <c r="E26" i="2"/>
  <c r="F26" i="2"/>
  <c r="E27" i="2"/>
  <c r="F27" i="2"/>
  <c r="E28" i="2"/>
  <c r="F28" i="2"/>
  <c r="E29" i="2"/>
  <c r="F29" i="2"/>
  <c r="E30" i="2"/>
  <c r="F30" i="2"/>
  <c r="E31" i="2"/>
  <c r="F31" i="2"/>
  <c r="E32" i="2"/>
  <c r="F32" i="2"/>
  <c r="F7" i="2"/>
  <c r="E7" i="2"/>
  <c r="G11" i="6" l="1"/>
  <c r="H11" i="6" s="1"/>
  <c r="G15" i="6"/>
  <c r="H15" i="6" s="1"/>
  <c r="G19" i="6"/>
  <c r="H19" i="6" s="1"/>
  <c r="G23" i="6"/>
  <c r="H23" i="6" s="1"/>
  <c r="G27" i="6"/>
  <c r="H27" i="6" s="1"/>
  <c r="G18" i="6"/>
  <c r="H18" i="6" s="1"/>
  <c r="G12" i="6"/>
  <c r="H12" i="6" s="1"/>
  <c r="G16" i="6"/>
  <c r="H16" i="6" s="1"/>
  <c r="G20" i="6"/>
  <c r="H20" i="6" s="1"/>
  <c r="G24" i="6"/>
  <c r="H24" i="6" s="1"/>
  <c r="G28" i="6"/>
  <c r="H28" i="6" s="1"/>
  <c r="G14" i="6"/>
  <c r="H14" i="6" s="1"/>
  <c r="G26" i="6"/>
  <c r="H26" i="6" s="1"/>
  <c r="G13" i="6"/>
  <c r="H13" i="6" s="1"/>
  <c r="G17" i="6"/>
  <c r="H17" i="6" s="1"/>
  <c r="G21" i="6"/>
  <c r="H21" i="6" s="1"/>
  <c r="G25" i="6"/>
  <c r="H25" i="6" s="1"/>
  <c r="G9" i="6"/>
  <c r="G10" i="6"/>
  <c r="H10" i="6" s="1"/>
  <c r="G22" i="6"/>
  <c r="H22" i="6" s="1"/>
  <c r="G33" i="5"/>
  <c r="E33" i="5"/>
  <c r="F33" i="5"/>
  <c r="D33" i="5"/>
  <c r="K21" i="3"/>
  <c r="H33" i="3" s="1"/>
  <c r="I7" i="2"/>
  <c r="I30" i="2"/>
  <c r="I26" i="2"/>
  <c r="I22" i="2"/>
  <c r="I18" i="2"/>
  <c r="I14" i="2"/>
  <c r="I10" i="2"/>
  <c r="I29" i="2"/>
  <c r="I25" i="2"/>
  <c r="I21" i="2"/>
  <c r="I17" i="2"/>
  <c r="I13" i="2"/>
  <c r="I9" i="2"/>
  <c r="I32" i="2"/>
  <c r="I28" i="2"/>
  <c r="I24" i="2"/>
  <c r="I20" i="2"/>
  <c r="I16" i="2"/>
  <c r="I12" i="2"/>
  <c r="E33" i="2"/>
  <c r="K7" i="2" s="1"/>
  <c r="F33" i="2"/>
  <c r="N7" i="2" s="1"/>
  <c r="L7" i="2"/>
  <c r="K11" i="2" s="1" a="1"/>
  <c r="H9" i="6" l="1"/>
  <c r="H29" i="6" s="1"/>
  <c r="G29" i="6"/>
  <c r="C37" i="5"/>
  <c r="C39" i="5" s="1"/>
  <c r="K11" i="2"/>
  <c r="L11" i="2"/>
  <c r="K12" i="2"/>
  <c r="L12" i="2"/>
  <c r="C38" i="5" l="1"/>
  <c r="H31" i="5" s="1"/>
  <c r="H25" i="5"/>
  <c r="H26" i="5"/>
  <c r="H12" i="5"/>
  <c r="H22" i="5"/>
  <c r="H28" i="5"/>
  <c r="H20" i="5"/>
  <c r="H19" i="5"/>
  <c r="H23" i="5"/>
  <c r="H24" i="5"/>
  <c r="H18" i="5"/>
  <c r="H15" i="5"/>
  <c r="H9" i="5"/>
  <c r="L14" i="2" a="1"/>
  <c r="L14" i="2" s="1"/>
  <c r="H32" i="5" l="1"/>
  <c r="H29" i="5"/>
  <c r="H14" i="5"/>
  <c r="H30" i="5"/>
  <c r="H17" i="5"/>
  <c r="H13" i="5"/>
  <c r="H16" i="5"/>
  <c r="H27" i="5"/>
  <c r="H21" i="5"/>
  <c r="H10" i="5"/>
  <c r="H11" i="5"/>
  <c r="L15" i="2"/>
  <c r="H8" i="2"/>
  <c r="H12" i="2"/>
  <c r="H16" i="2"/>
  <c r="H20" i="2"/>
  <c r="H24" i="2"/>
  <c r="H28" i="2"/>
  <c r="H32" i="2"/>
  <c r="H10" i="2"/>
  <c r="H18" i="2"/>
  <c r="H22" i="2"/>
  <c r="H26" i="2"/>
  <c r="H13" i="2"/>
  <c r="H17" i="2"/>
  <c r="H21" i="2"/>
  <c r="H25" i="2"/>
  <c r="H29" i="2"/>
  <c r="H7" i="2"/>
  <c r="H14" i="2"/>
  <c r="H30" i="2"/>
  <c r="H11" i="2"/>
  <c r="H15" i="2"/>
  <c r="H19" i="2"/>
  <c r="H23" i="2"/>
  <c r="H27" i="2"/>
  <c r="H31" i="2"/>
  <c r="G33" i="2" l="1"/>
  <c r="H9" i="2"/>
  <c r="H33" i="2" s="1"/>
  <c r="L17" i="2" s="1"/>
</calcChain>
</file>

<file path=xl/sharedStrings.xml><?xml version="1.0" encoding="utf-8"?>
<sst xmlns="http://schemas.openxmlformats.org/spreadsheetml/2006/main" count="73" uniqueCount="59">
  <si>
    <t>Év</t>
  </si>
  <si>
    <t>Tüdőasztmások (X)</t>
  </si>
  <si>
    <t>Szűrések száma, ezer (Y)</t>
  </si>
  <si>
    <t>Az alábbi táblázat a tüdőasztmások és a szűrések számát mutatja 1990 és 2015 között. Határozza meg a görbékre illesztett egyenes paramétereit és az illesztés jóságát jelző determinációs együtthatót! Az Excel beépített funkcióit csak ellenőrzésre használja! (Forrás: KSH)</t>
  </si>
  <si>
    <r>
      <t>Huzatos Pityu évről-évre sajnálattal tapasztalja, hogy az ünnepek alatt a sütemény cunami miatt "kisebb" ünnepi fölösleg rakódott le testére. Mivel akaratereje nem sok, úgy gondolta, hogy kifinomult méréstechnikával legalább meghatározza a testsúlynövekedés mértékét a megevett bejglik függvényében. A vizsgálat eredményét az alábbi táblázat tartalmazza. Illesszen a pontokra egy lineáris (y=ax), és egy másodfokú (y=bx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) alakú görbét (a legkisebb négyzetek módszerével vezesse le a és b képletét és határozza meg az értékét). A determinációs együttható kiszámolásával határozza meg, hogy melyik illesztés a jobb!</t>
    </r>
  </si>
  <si>
    <t>Ünnepi fölösleg (kg)</t>
  </si>
  <si>
    <t>Bruttó hazai termék (GDP) milliárd Ft</t>
  </si>
  <si>
    <t>Jogerősen elítéltek száma</t>
  </si>
  <si>
    <t>Fokszám</t>
  </si>
  <si>
    <t>R^2</t>
  </si>
  <si>
    <r>
      <t>Ebben a feladatban a Wald-módszert fogjuk alkalmazni egy olyan adatsorra, ahol az adatok valamelyik változó szerint határozottan szétválnak, és két különálló csoportot alkotnak. Az adatsor az Ausztráliában élő nyúl (</t>
    </r>
    <r>
      <rPr>
        <i/>
        <sz val="11"/>
        <color rgb="FF000000"/>
        <rFont val="Calibri"/>
        <family val="2"/>
        <charset val="238"/>
        <scheme val="minor"/>
      </rPr>
      <t>X</t>
    </r>
    <r>
      <rPr>
        <sz val="11"/>
        <color rgb="FF000000"/>
        <rFont val="Calibri"/>
        <family val="2"/>
        <charset val="238"/>
        <scheme val="minor"/>
      </rPr>
      <t>) és róka (</t>
    </r>
    <r>
      <rPr>
        <i/>
        <sz val="11"/>
        <color rgb="FF000000"/>
        <rFont val="Calibri"/>
        <family val="2"/>
        <charset val="238"/>
        <scheme val="minor"/>
      </rPr>
      <t>Y</t>
    </r>
    <r>
      <rPr>
        <sz val="11"/>
        <color rgb="FF000000"/>
        <rFont val="Calibri"/>
        <family val="2"/>
        <charset val="238"/>
        <scheme val="minor"/>
      </rPr>
      <t>) populációt mutatja. Nézzük meg, hogy van-e lineáris kapcsolat az állatok mennyisége között! Ha van, akkor a Wald-módszer segítségével illesszünk egyenest az adatokra!</t>
    </r>
  </si>
  <si>
    <t>Nyulak száma (X)</t>
  </si>
  <si>
    <t>Rókák száma (Y)</t>
  </si>
  <si>
    <t>t (s)</t>
  </si>
  <si>
    <t>Az alábbi táblázat a bruttó hazai termék (GDP) értékét és a Magyarországon jogerősen elítéltek számát mutatja 2000 és 2014 között. Az Excel beépített funkciói segítségével illesszen különböző fokszámú polinomiális trendvonalat az adatokra, majd jegyezze le az illesztéshez tartozó R^2-értékeket! Ön szerint milyen fokszámú polinomot érdemes illeszteni az adatokra? (Forrás: KSH)</t>
  </si>
  <si>
    <t>Xi^2</t>
  </si>
  <si>
    <t>Xi*Yi</t>
  </si>
  <si>
    <t>Össz</t>
  </si>
  <si>
    <t>C</t>
  </si>
  <si>
    <t>Cinv</t>
  </si>
  <si>
    <t>a</t>
  </si>
  <si>
    <t>b</t>
  </si>
  <si>
    <t>d</t>
  </si>
  <si>
    <t>Átl</t>
  </si>
  <si>
    <t>aXi+b</t>
  </si>
  <si>
    <t>(Yi-Yi*)^2</t>
  </si>
  <si>
    <t>(Yi-Yátl)^2</t>
  </si>
  <si>
    <t>Megevett bejgli (rúd)</t>
  </si>
  <si>
    <t>xi^2</t>
  </si>
  <si>
    <t>xi^4</t>
  </si>
  <si>
    <t>yi*xi</t>
  </si>
  <si>
    <t>yi*xi^2</t>
  </si>
  <si>
    <t>Összesen</t>
  </si>
  <si>
    <t>Összesen:</t>
  </si>
  <si>
    <t>axi</t>
  </si>
  <si>
    <t xml:space="preserve">bxi^2 </t>
  </si>
  <si>
    <t>(y-axi)^2</t>
  </si>
  <si>
    <t>(y-bxi^2)^2</t>
  </si>
  <si>
    <t>(y-yátl)^2</t>
  </si>
  <si>
    <t>R^2 (a)</t>
  </si>
  <si>
    <t>R^2 (b)</t>
  </si>
  <si>
    <t>&lt;- ez jobb!</t>
  </si>
  <si>
    <t>&lt;- ezt érdemes választani</t>
  </si>
  <si>
    <t>X1</t>
  </si>
  <si>
    <t>Y1</t>
  </si>
  <si>
    <t>X2</t>
  </si>
  <si>
    <t>Y2</t>
  </si>
  <si>
    <t>F</t>
  </si>
  <si>
    <t>R2</t>
  </si>
  <si>
    <t>Elválaszt:</t>
  </si>
  <si>
    <t>y (mm)</t>
  </si>
  <si>
    <t xml:space="preserve">A pontok egy harmonikus rezgőmozgást végző dugattyús szivattyú dugattyújának pozícióját mutatják. A hajtómotor fordulatszáma és a kezdeti pozíció ismert, így a pozíció az y(t) = a*sin(10,68*t)+b függvénnyel írható le. Határozza meg az a és a b értékeit, illetve az illesztés jóságát meghatározó determinációs együtthatót!
</t>
  </si>
  <si>
    <t>SIN = sin(10,68*ti)</t>
  </si>
  <si>
    <t>SIN</t>
  </si>
  <si>
    <t>SIN^2</t>
  </si>
  <si>
    <t>yi*SIN</t>
  </si>
  <si>
    <t>a*SIN+b</t>
  </si>
  <si>
    <t>y* = a*SIN+b</t>
  </si>
  <si>
    <t>(y-y*)^2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</si>
</sst>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MS Sans Serif"/>
      <family val="2"/>
      <charset val="238"/>
    </font>
    <font>
      <sz val="10"/>
      <name val="Arial"/>
      <family val="2"/>
    </font>
    <font>
      <sz val="10"/>
      <name val="Times New Roman CE"/>
      <charset val="238"/>
    </font>
    <font>
      <sz val="11"/>
      <color rgb="FF000000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1" fillId="2" borderId="0" applyNumberFormat="0" applyBorder="0" applyAlignment="0" applyProtection="0"/>
    <xf numFmtId="0" fontId="4" fillId="0" borderId="0"/>
    <xf numFmtId="0" fontId="6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4" borderId="0" applyNumberFormat="0" applyBorder="0" applyAlignment="0" applyProtection="0"/>
  </cellStyleXfs>
  <cellXfs count="73">
    <xf numFmtId="0" fontId="0" fillId="0" borderId="0" xfId="0"/>
    <xf numFmtId="0" fontId="0" fillId="0" borderId="0" xfId="0" applyAlignment="1">
      <alignment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2" fillId="0" borderId="9" xfId="0" applyFont="1" applyBorder="1"/>
    <xf numFmtId="0" fontId="2" fillId="0" borderId="11" xfId="0" applyFont="1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3" fontId="0" fillId="0" borderId="0" xfId="0" applyNumberFormat="1"/>
    <xf numFmtId="0" fontId="0" fillId="0" borderId="0" xfId="0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3" fontId="0" fillId="0" borderId="2" xfId="0" applyNumberForma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0" fontId="0" fillId="0" borderId="3" xfId="0" applyBorder="1"/>
    <xf numFmtId="3" fontId="0" fillId="0" borderId="4" xfId="0" applyNumberFormat="1" applyFill="1" applyBorder="1" applyAlignment="1">
      <alignment horizontal="center"/>
    </xf>
    <xf numFmtId="0" fontId="0" fillId="0" borderId="5" xfId="0" applyBorder="1"/>
    <xf numFmtId="3" fontId="0" fillId="0" borderId="6" xfId="0" applyNumberFormat="1" applyFill="1" applyBorder="1" applyAlignment="1">
      <alignment horizontal="center"/>
    </xf>
    <xf numFmtId="0" fontId="0" fillId="0" borderId="8" xfId="0" applyBorder="1"/>
    <xf numFmtId="0" fontId="0" fillId="0" borderId="0" xfId="0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0" fillId="3" borderId="0" xfId="0" applyFill="1" applyAlignment="1">
      <alignment wrapText="1"/>
    </xf>
    <xf numFmtId="0" fontId="2" fillId="0" borderId="0" xfId="0" applyFont="1" applyAlignment="1">
      <alignment horizontal="left" wrapText="1"/>
    </xf>
    <xf numFmtId="0" fontId="1" fillId="2" borderId="0" xfId="1" applyAlignment="1">
      <alignment wrapText="1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1" fillId="2" borderId="0" xfId="1"/>
    <xf numFmtId="0" fontId="2" fillId="0" borderId="0" xfId="0" applyFont="1" applyFill="1" applyBorder="1" applyAlignment="1">
      <alignment horizontal="center"/>
    </xf>
    <xf numFmtId="0" fontId="10" fillId="4" borderId="0" xfId="12"/>
    <xf numFmtId="0" fontId="0" fillId="3" borderId="5" xfId="0" applyFill="1" applyBorder="1"/>
    <xf numFmtId="0" fontId="0" fillId="0" borderId="0" xfId="0" applyFill="1" applyBorder="1" applyAlignment="1">
      <alignment horizontal="center"/>
    </xf>
    <xf numFmtId="0" fontId="2" fillId="0" borderId="0" xfId="0" applyFont="1" applyAlignment="1">
      <alignment horizontal="right"/>
    </xf>
    <xf numFmtId="0" fontId="0" fillId="3" borderId="0" xfId="0" applyFill="1"/>
    <xf numFmtId="0" fontId="0" fillId="0" borderId="0" xfId="0" applyAlignment="1">
      <alignment horizontal="left"/>
    </xf>
  </cellXfs>
  <cellStyles count="13">
    <cellStyle name="Jó" xfId="1" builtinId="26"/>
    <cellStyle name="Normál" xfId="0" builtinId="0"/>
    <cellStyle name="Normal 11" xfId="3"/>
    <cellStyle name="Normál 2" xfId="2"/>
    <cellStyle name="Normál 3" xfId="5"/>
    <cellStyle name="Normál 4" xfId="6"/>
    <cellStyle name="Normál 5" xfId="7"/>
    <cellStyle name="Normál 6" xfId="8"/>
    <cellStyle name="Normál 7" xfId="9"/>
    <cellStyle name="Normál 8" xfId="10"/>
    <cellStyle name="Normál 9" xfId="11"/>
    <cellStyle name="Normal_1.1" xfId="4"/>
    <cellStyle name="Semleges" xfId="12" builtin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0542607174103237"/>
                  <c:y val="9.8965441819772529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</c:trendlineLbl>
          </c:trendline>
          <c:xVal>
            <c:numRef>
              <c:f>'1. feladat'!$C$7:$C$32</c:f>
              <c:numCache>
                <c:formatCode>General</c:formatCode>
                <c:ptCount val="26"/>
                <c:pt idx="0">
                  <c:v>55793</c:v>
                </c:pt>
                <c:pt idx="1">
                  <c:v>59613</c:v>
                </c:pt>
                <c:pt idx="2">
                  <c:v>63869</c:v>
                </c:pt>
                <c:pt idx="3">
                  <c:v>67993</c:v>
                </c:pt>
                <c:pt idx="4">
                  <c:v>72855</c:v>
                </c:pt>
                <c:pt idx="5">
                  <c:v>78505</c:v>
                </c:pt>
                <c:pt idx="6">
                  <c:v>86700</c:v>
                </c:pt>
                <c:pt idx="7">
                  <c:v>95689</c:v>
                </c:pt>
                <c:pt idx="8">
                  <c:v>107043</c:v>
                </c:pt>
                <c:pt idx="9">
                  <c:v>116030</c:v>
                </c:pt>
                <c:pt idx="10">
                  <c:v>128809</c:v>
                </c:pt>
                <c:pt idx="11">
                  <c:v>141786</c:v>
                </c:pt>
                <c:pt idx="12">
                  <c:v>155466</c:v>
                </c:pt>
                <c:pt idx="13">
                  <c:v>171323</c:v>
                </c:pt>
                <c:pt idx="14">
                  <c:v>184113</c:v>
                </c:pt>
                <c:pt idx="15">
                  <c:v>195916</c:v>
                </c:pt>
                <c:pt idx="16">
                  <c:v>209103</c:v>
                </c:pt>
                <c:pt idx="17">
                  <c:v>223376</c:v>
                </c:pt>
                <c:pt idx="18">
                  <c:v>233817</c:v>
                </c:pt>
                <c:pt idx="19">
                  <c:v>250106</c:v>
                </c:pt>
                <c:pt idx="20">
                  <c:v>248893</c:v>
                </c:pt>
                <c:pt idx="21">
                  <c:v>262112</c:v>
                </c:pt>
                <c:pt idx="22">
                  <c:v>272883</c:v>
                </c:pt>
                <c:pt idx="23">
                  <c:v>282754</c:v>
                </c:pt>
                <c:pt idx="24">
                  <c:v>290201</c:v>
                </c:pt>
                <c:pt idx="25">
                  <c:v>290422</c:v>
                </c:pt>
              </c:numCache>
            </c:numRef>
          </c:xVal>
          <c:yVal>
            <c:numRef>
              <c:f>'1. feladat'!$D$7:$D$32</c:f>
              <c:numCache>
                <c:formatCode>General</c:formatCode>
                <c:ptCount val="26"/>
                <c:pt idx="0">
                  <c:v>4829</c:v>
                </c:pt>
                <c:pt idx="1">
                  <c:v>4716</c:v>
                </c:pt>
                <c:pt idx="2">
                  <c:v>4720</c:v>
                </c:pt>
                <c:pt idx="3">
                  <c:v>4494</c:v>
                </c:pt>
                <c:pt idx="4">
                  <c:v>4418</c:v>
                </c:pt>
                <c:pt idx="5">
                  <c:v>4227</c:v>
                </c:pt>
                <c:pt idx="6">
                  <c:v>4344</c:v>
                </c:pt>
                <c:pt idx="7">
                  <c:v>4280</c:v>
                </c:pt>
                <c:pt idx="8">
                  <c:v>4142</c:v>
                </c:pt>
                <c:pt idx="9">
                  <c:v>3977</c:v>
                </c:pt>
                <c:pt idx="10">
                  <c:v>3978</c:v>
                </c:pt>
                <c:pt idx="11">
                  <c:v>4095</c:v>
                </c:pt>
                <c:pt idx="12">
                  <c:v>3914</c:v>
                </c:pt>
                <c:pt idx="13">
                  <c:v>3718</c:v>
                </c:pt>
                <c:pt idx="14">
                  <c:v>3682</c:v>
                </c:pt>
                <c:pt idx="15">
                  <c:v>3509</c:v>
                </c:pt>
                <c:pt idx="16">
                  <c:v>3670</c:v>
                </c:pt>
                <c:pt idx="17">
                  <c:v>2935</c:v>
                </c:pt>
                <c:pt idx="18">
                  <c:v>2309</c:v>
                </c:pt>
                <c:pt idx="19">
                  <c:v>2273</c:v>
                </c:pt>
                <c:pt idx="20">
                  <c:v>2172.6999999999998</c:v>
                </c:pt>
                <c:pt idx="21">
                  <c:v>2374</c:v>
                </c:pt>
                <c:pt idx="22">
                  <c:v>2274</c:v>
                </c:pt>
                <c:pt idx="23">
                  <c:v>2031</c:v>
                </c:pt>
                <c:pt idx="24">
                  <c:v>1647</c:v>
                </c:pt>
                <c:pt idx="25">
                  <c:v>1563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44C-421E-A1B5-7101100405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0312175"/>
        <c:axId val="710309679"/>
      </c:scatterChart>
      <c:valAx>
        <c:axId val="7103121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10309679"/>
        <c:crosses val="autoZero"/>
        <c:crossBetween val="midCat"/>
      </c:valAx>
      <c:valAx>
        <c:axId val="7103096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1031217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Eredeti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'2. feladat'!$B$11:$B$20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'2. feladat'!$C$11:$C$20</c:f>
              <c:numCache>
                <c:formatCode>General</c:formatCode>
                <c:ptCount val="10"/>
                <c:pt idx="0">
                  <c:v>0.11</c:v>
                </c:pt>
                <c:pt idx="1">
                  <c:v>0.38</c:v>
                </c:pt>
                <c:pt idx="2">
                  <c:v>0.76</c:v>
                </c:pt>
                <c:pt idx="3">
                  <c:v>1.73</c:v>
                </c:pt>
                <c:pt idx="4">
                  <c:v>2.5099999999999998</c:v>
                </c:pt>
                <c:pt idx="5">
                  <c:v>3.39</c:v>
                </c:pt>
                <c:pt idx="6">
                  <c:v>5.17</c:v>
                </c:pt>
                <c:pt idx="7">
                  <c:v>6.55</c:v>
                </c:pt>
                <c:pt idx="8">
                  <c:v>8.02</c:v>
                </c:pt>
                <c:pt idx="9">
                  <c:v>10.34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F3A-45C3-9174-3DCD1770FF5C}"/>
            </c:ext>
          </c:extLst>
        </c:ser>
        <c:ser>
          <c:idx val="1"/>
          <c:order val="1"/>
          <c:tx>
            <c:v>y=ax</c:v>
          </c:tx>
          <c:spPr>
            <a:ln w="15875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'2. feladat'!$B$11:$B$20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'2. feladat'!$H$11:$H$20</c:f>
              <c:numCache>
                <c:formatCode>General</c:formatCode>
                <c:ptCount val="10"/>
                <c:pt idx="0">
                  <c:v>0.79774025974025975</c:v>
                </c:pt>
                <c:pt idx="1">
                  <c:v>1.5954805194805195</c:v>
                </c:pt>
                <c:pt idx="2">
                  <c:v>2.3932207792207794</c:v>
                </c:pt>
                <c:pt idx="3">
                  <c:v>3.190961038961039</c:v>
                </c:pt>
                <c:pt idx="4">
                  <c:v>3.9887012987012986</c:v>
                </c:pt>
                <c:pt idx="5">
                  <c:v>4.7864415584415587</c:v>
                </c:pt>
                <c:pt idx="6">
                  <c:v>5.5841818181818184</c:v>
                </c:pt>
                <c:pt idx="7">
                  <c:v>6.381922077922078</c:v>
                </c:pt>
                <c:pt idx="8">
                  <c:v>7.1796623376623376</c:v>
                </c:pt>
                <c:pt idx="9">
                  <c:v>7.9774025974025973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F3A-45C3-9174-3DCD1770FF5C}"/>
            </c:ext>
          </c:extLst>
        </c:ser>
        <c:ser>
          <c:idx val="2"/>
          <c:order val="2"/>
          <c:tx>
            <c:v>y=bx^2</c:v>
          </c:tx>
          <c:spPr>
            <a:ln w="15875" cap="rnd">
              <a:solidFill>
                <a:schemeClr val="accent6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'2. feladat'!$B$11:$B$20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'2. feladat'!$I$11:$I$20</c:f>
              <c:numCache>
                <c:formatCode>General</c:formatCode>
                <c:ptCount val="10"/>
                <c:pt idx="0">
                  <c:v>0.10172857537599179</c:v>
                </c:pt>
                <c:pt idx="1">
                  <c:v>0.40691430150396718</c:v>
                </c:pt>
                <c:pt idx="2">
                  <c:v>0.91555717838392614</c:v>
                </c:pt>
                <c:pt idx="3">
                  <c:v>1.6276572060158687</c:v>
                </c:pt>
                <c:pt idx="4">
                  <c:v>2.543214384399795</c:v>
                </c:pt>
                <c:pt idx="5">
                  <c:v>3.6622287135357046</c:v>
                </c:pt>
                <c:pt idx="6">
                  <c:v>4.9847001934235982</c:v>
                </c:pt>
                <c:pt idx="7">
                  <c:v>6.5106288240634749</c:v>
                </c:pt>
                <c:pt idx="8">
                  <c:v>8.240014605455336</c:v>
                </c:pt>
                <c:pt idx="9">
                  <c:v>10.17285753759918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F3A-45C3-9174-3DCD1770F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4342927"/>
        <c:axId val="944337935"/>
      </c:scatterChart>
      <c:valAx>
        <c:axId val="9443429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44337935"/>
        <c:crosses val="autoZero"/>
        <c:crossBetween val="midCat"/>
      </c:valAx>
      <c:valAx>
        <c:axId val="9443379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4434292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6"/>
            <c:dispRSqr val="1"/>
            <c:dispEq val="0"/>
            <c:trendlineLbl>
              <c:layout>
                <c:manualLayout>
                  <c:x val="-0.40717401304218415"/>
                  <c:y val="0.1839464096838641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</c:trendlineLbl>
          </c:trendline>
          <c:xVal>
            <c:numRef>
              <c:f>'3. feladat'!$C$9:$C$23</c:f>
              <c:numCache>
                <c:formatCode>#,##0</c:formatCode>
                <c:ptCount val="15"/>
                <c:pt idx="0">
                  <c:v>13321.531000000001</c:v>
                </c:pt>
                <c:pt idx="1">
                  <c:v>15383.441999999999</c:v>
                </c:pt>
                <c:pt idx="2">
                  <c:v>17421.576000000001</c:v>
                </c:pt>
                <c:pt idx="3">
                  <c:v>19077.348000000002</c:v>
                </c:pt>
                <c:pt idx="4">
                  <c:v>21023.63</c:v>
                </c:pt>
                <c:pt idx="5">
                  <c:v>22470.802</c:v>
                </c:pt>
                <c:pt idx="6">
                  <c:v>24153.022000000001</c:v>
                </c:pt>
                <c:pt idx="7">
                  <c:v>25560.38</c:v>
                </c:pt>
                <c:pt idx="8">
                  <c:v>27071.867999999999</c:v>
                </c:pt>
                <c:pt idx="9">
                  <c:v>26297.412</c:v>
                </c:pt>
                <c:pt idx="10">
                  <c:v>27085.9</c:v>
                </c:pt>
                <c:pt idx="11">
                  <c:v>28166.115000000002</c:v>
                </c:pt>
                <c:pt idx="12">
                  <c:v>28660.518</c:v>
                </c:pt>
                <c:pt idx="13">
                  <c:v>30127.348999999998</c:v>
                </c:pt>
                <c:pt idx="14">
                  <c:v>32400.148000000001</c:v>
                </c:pt>
              </c:numCache>
            </c:numRef>
          </c:xVal>
          <c:yVal>
            <c:numRef>
              <c:f>'3. feladat'!$D$9:$D$23</c:f>
              <c:numCache>
                <c:formatCode>#,##0</c:formatCode>
                <c:ptCount val="15"/>
                <c:pt idx="0">
                  <c:v>95213</c:v>
                </c:pt>
                <c:pt idx="1">
                  <c:v>95270</c:v>
                </c:pt>
                <c:pt idx="2">
                  <c:v>99726</c:v>
                </c:pt>
                <c:pt idx="3">
                  <c:v>94202</c:v>
                </c:pt>
                <c:pt idx="4">
                  <c:v>98976</c:v>
                </c:pt>
                <c:pt idx="5">
                  <c:v>98524</c:v>
                </c:pt>
                <c:pt idx="6">
                  <c:v>97444</c:v>
                </c:pt>
                <c:pt idx="7">
                  <c:v>87502</c:v>
                </c:pt>
                <c:pt idx="8">
                  <c:v>84457</c:v>
                </c:pt>
                <c:pt idx="9">
                  <c:v>86901</c:v>
                </c:pt>
                <c:pt idx="10">
                  <c:v>89343</c:v>
                </c:pt>
                <c:pt idx="11">
                  <c:v>85110</c:v>
                </c:pt>
                <c:pt idx="12">
                  <c:v>75291</c:v>
                </c:pt>
                <c:pt idx="13">
                  <c:v>70326</c:v>
                </c:pt>
                <c:pt idx="14">
                  <c:v>77816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0E2-401E-A351-95747C69EF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6114607"/>
        <c:axId val="906105455"/>
      </c:scatterChart>
      <c:valAx>
        <c:axId val="9061146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06105455"/>
        <c:crosses val="autoZero"/>
        <c:crossBetween val="midCat"/>
      </c:valAx>
      <c:valAx>
        <c:axId val="906105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0611460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'3. feladat'!$C$26:$C$31</c:f>
              <c:numCache>
                <c:formatCode>#,##0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'3. feladat'!$D$26:$D$31</c:f>
              <c:numCache>
                <c:formatCode>General</c:formatCode>
                <c:ptCount val="6"/>
                <c:pt idx="0">
                  <c:v>0.61619999999999997</c:v>
                </c:pt>
                <c:pt idx="1">
                  <c:v>0.78580000000000005</c:v>
                </c:pt>
                <c:pt idx="2">
                  <c:v>0.81459999999999999</c:v>
                </c:pt>
                <c:pt idx="3">
                  <c:v>0.89229999999999998</c:v>
                </c:pt>
                <c:pt idx="4">
                  <c:v>0.91679999999999995</c:v>
                </c:pt>
                <c:pt idx="5">
                  <c:v>0.91979999999999995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CBB-4589-90A9-C4E213BB8F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6217327"/>
        <c:axId val="1056212335"/>
      </c:scatterChart>
      <c:valAx>
        <c:axId val="10562173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Fokszám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56212335"/>
        <c:crosses val="autoZero"/>
        <c:crossBetween val="midCat"/>
      </c:valAx>
      <c:valAx>
        <c:axId val="10562123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R^2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5621732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51200853018372705"/>
                  <c:y val="0.2491210994459026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</c:trendlineLbl>
          </c:trendline>
          <c:xVal>
            <c:numRef>
              <c:f>'4. feladat'!$B$9:$B$32</c:f>
              <c:numCache>
                <c:formatCode>General</c:formatCode>
                <c:ptCount val="24"/>
                <c:pt idx="0">
                  <c:v>55793</c:v>
                </c:pt>
                <c:pt idx="1">
                  <c:v>304138</c:v>
                </c:pt>
                <c:pt idx="2">
                  <c:v>63869</c:v>
                </c:pt>
                <c:pt idx="3">
                  <c:v>344380</c:v>
                </c:pt>
                <c:pt idx="4">
                  <c:v>357794</c:v>
                </c:pt>
                <c:pt idx="5">
                  <c:v>78505</c:v>
                </c:pt>
                <c:pt idx="6">
                  <c:v>86700</c:v>
                </c:pt>
                <c:pt idx="7">
                  <c:v>398036</c:v>
                </c:pt>
                <c:pt idx="8">
                  <c:v>107043</c:v>
                </c:pt>
                <c:pt idx="9">
                  <c:v>411450</c:v>
                </c:pt>
                <c:pt idx="10">
                  <c:v>424864</c:v>
                </c:pt>
                <c:pt idx="11">
                  <c:v>141786</c:v>
                </c:pt>
                <c:pt idx="12">
                  <c:v>277310</c:v>
                </c:pt>
                <c:pt idx="13">
                  <c:v>290724</c:v>
                </c:pt>
                <c:pt idx="14">
                  <c:v>59613</c:v>
                </c:pt>
                <c:pt idx="15">
                  <c:v>317552</c:v>
                </c:pt>
                <c:pt idx="16">
                  <c:v>330966</c:v>
                </c:pt>
                <c:pt idx="17">
                  <c:v>67993</c:v>
                </c:pt>
                <c:pt idx="18">
                  <c:v>72855</c:v>
                </c:pt>
                <c:pt idx="19">
                  <c:v>371208</c:v>
                </c:pt>
                <c:pt idx="20">
                  <c:v>384622</c:v>
                </c:pt>
                <c:pt idx="21">
                  <c:v>95689</c:v>
                </c:pt>
                <c:pt idx="22">
                  <c:v>116030</c:v>
                </c:pt>
                <c:pt idx="23">
                  <c:v>128809</c:v>
                </c:pt>
              </c:numCache>
            </c:numRef>
          </c:xVal>
          <c:yVal>
            <c:numRef>
              <c:f>'4. feladat'!$C$9:$C$32</c:f>
              <c:numCache>
                <c:formatCode>General</c:formatCode>
                <c:ptCount val="24"/>
                <c:pt idx="0">
                  <c:v>4829</c:v>
                </c:pt>
                <c:pt idx="1">
                  <c:v>3662</c:v>
                </c:pt>
                <c:pt idx="2">
                  <c:v>4720</c:v>
                </c:pt>
                <c:pt idx="3">
                  <c:v>3916</c:v>
                </c:pt>
                <c:pt idx="4">
                  <c:v>2984</c:v>
                </c:pt>
                <c:pt idx="5">
                  <c:v>4227</c:v>
                </c:pt>
                <c:pt idx="6">
                  <c:v>4344</c:v>
                </c:pt>
                <c:pt idx="7">
                  <c:v>3114</c:v>
                </c:pt>
                <c:pt idx="8">
                  <c:v>4142</c:v>
                </c:pt>
                <c:pt idx="9">
                  <c:v>2748</c:v>
                </c:pt>
                <c:pt idx="10">
                  <c:v>2875</c:v>
                </c:pt>
                <c:pt idx="11">
                  <c:v>4095</c:v>
                </c:pt>
                <c:pt idx="12">
                  <c:v>3561</c:v>
                </c:pt>
                <c:pt idx="13">
                  <c:v>3214</c:v>
                </c:pt>
                <c:pt idx="14">
                  <c:v>4716</c:v>
                </c:pt>
                <c:pt idx="15">
                  <c:v>3841</c:v>
                </c:pt>
                <c:pt idx="16">
                  <c:v>3145</c:v>
                </c:pt>
                <c:pt idx="17">
                  <c:v>4494</c:v>
                </c:pt>
                <c:pt idx="18">
                  <c:v>4418</c:v>
                </c:pt>
                <c:pt idx="19">
                  <c:v>2847</c:v>
                </c:pt>
                <c:pt idx="20">
                  <c:v>3415</c:v>
                </c:pt>
                <c:pt idx="21">
                  <c:v>4280</c:v>
                </c:pt>
                <c:pt idx="22">
                  <c:v>3977</c:v>
                </c:pt>
                <c:pt idx="23">
                  <c:v>3847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055-4CCD-AD0F-5A8ED1AF61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6211087"/>
        <c:axId val="1056206927"/>
      </c:scatterChart>
      <c:valAx>
        <c:axId val="105621108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56206927"/>
        <c:crosses val="autoZero"/>
        <c:crossBetween val="midCat"/>
      </c:valAx>
      <c:valAx>
        <c:axId val="10562069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5621108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eredeti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'5. feladat'!$B$9:$B$28</c:f>
              <c:numCache>
                <c:formatCode>General</c:formatCode>
                <c:ptCount val="20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</c:numCache>
            </c:numRef>
          </c:xVal>
          <c:yVal>
            <c:numRef>
              <c:f>'5. feladat'!$C$9:$C$28</c:f>
              <c:numCache>
                <c:formatCode>General</c:formatCode>
                <c:ptCount val="20"/>
                <c:pt idx="0">
                  <c:v>85.001999999999995</c:v>
                </c:pt>
                <c:pt idx="1">
                  <c:v>94.197999999999993</c:v>
                </c:pt>
                <c:pt idx="2">
                  <c:v>94.227000000000004</c:v>
                </c:pt>
                <c:pt idx="3">
                  <c:v>84.894999999999996</c:v>
                </c:pt>
                <c:pt idx="4">
                  <c:v>74.656999999999996</c:v>
                </c:pt>
                <c:pt idx="5">
                  <c:v>75.83</c:v>
                </c:pt>
                <c:pt idx="6">
                  <c:v>86.822999999999993</c:v>
                </c:pt>
                <c:pt idx="7">
                  <c:v>94.772999999999996</c:v>
                </c:pt>
                <c:pt idx="8">
                  <c:v>93.259</c:v>
                </c:pt>
                <c:pt idx="9">
                  <c:v>83.271000000000001</c:v>
                </c:pt>
                <c:pt idx="10">
                  <c:v>73.852999999999994</c:v>
                </c:pt>
                <c:pt idx="11">
                  <c:v>77.295000000000002</c:v>
                </c:pt>
                <c:pt idx="12">
                  <c:v>88.594999999999999</c:v>
                </c:pt>
                <c:pt idx="13">
                  <c:v>95.302000000000007</c:v>
                </c:pt>
                <c:pt idx="14">
                  <c:v>92.040999999999997</c:v>
                </c:pt>
                <c:pt idx="15">
                  <c:v>81.305999999999997</c:v>
                </c:pt>
                <c:pt idx="16">
                  <c:v>73.471999999999994</c:v>
                </c:pt>
                <c:pt idx="17">
                  <c:v>79.221999999999994</c:v>
                </c:pt>
                <c:pt idx="18">
                  <c:v>90.108999999999995</c:v>
                </c:pt>
                <c:pt idx="19">
                  <c:v>95.421000000000006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505-4542-B6DE-1D7FF89BAA5B}"/>
            </c:ext>
          </c:extLst>
        </c:ser>
        <c:ser>
          <c:idx val="1"/>
          <c:order val="1"/>
          <c:tx>
            <c:v>illesztett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'5. feladat'!$B$9:$B$28</c:f>
              <c:numCache>
                <c:formatCode>General</c:formatCode>
                <c:ptCount val="20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</c:numCache>
            </c:numRef>
          </c:xVal>
          <c:yVal>
            <c:numRef>
              <c:f>'5. feladat'!$G$9:$G$28</c:f>
              <c:numCache>
                <c:formatCode>General</c:formatCode>
                <c:ptCount val="20"/>
                <c:pt idx="0">
                  <c:v>85.003153734478119</c:v>
                </c:pt>
                <c:pt idx="1">
                  <c:v>94.586545839626126</c:v>
                </c:pt>
                <c:pt idx="2">
                  <c:v>94.239199024665638</c:v>
                </c:pt>
                <c:pt idx="3">
                  <c:v>84.321049572726608</c:v>
                </c:pt>
                <c:pt idx="4">
                  <c:v>75.109726917849841</c:v>
                </c:pt>
                <c:pt idx="5">
                  <c:v>76.15041499812375</c:v>
                </c:pt>
                <c:pt idx="6">
                  <c:v>86.364706344765168</c:v>
                </c:pt>
                <c:pt idx="7">
                  <c:v>95.168096065927898</c:v>
                </c:pt>
                <c:pt idx="8">
                  <c:v>93.438118548849275</c:v>
                </c:pt>
                <c:pt idx="9">
                  <c:v>82.967453762299101</c:v>
                </c:pt>
                <c:pt idx="10">
                  <c:v>74.606272206902773</c:v>
                </c:pt>
                <c:pt idx="11">
                  <c:v>77.01880364381806</c:v>
                </c:pt>
                <c:pt idx="12">
                  <c:v>87.705075247797595</c:v>
                </c:pt>
                <c:pt idx="13">
                  <c:v>95.591495104399883</c:v>
                </c:pt>
                <c:pt idx="14">
                  <c:v>92.505802728925971</c:v>
                </c:pt>
                <c:pt idx="15">
                  <c:v>81.645530376383959</c:v>
                </c:pt>
                <c:pt idx="16">
                  <c:v>74.264577308229732</c:v>
                </c:pt>
                <c:pt idx="17">
                  <c:v>78.01141674742982</c:v>
                </c:pt>
                <c:pt idx="18">
                  <c:v>89.00340632288956</c:v>
                </c:pt>
                <c:pt idx="19">
                  <c:v>95.850155503910813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505-4542-B6DE-1D7FF89BA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316543"/>
        <c:axId val="27319455"/>
      </c:scatterChart>
      <c:valAx>
        <c:axId val="2731654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319455"/>
        <c:crosses val="autoZero"/>
        <c:crossBetween val="midCat"/>
      </c:valAx>
      <c:valAx>
        <c:axId val="27319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31654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571500</xdr:colOff>
      <xdr:row>9</xdr:row>
      <xdr:rowOff>104775</xdr:rowOff>
    </xdr:from>
    <xdr:ext cx="1407308" cy="45961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Szövegdoboz 1"/>
            <xdr:cNvSpPr txBox="1"/>
          </xdr:nvSpPr>
          <xdr:spPr>
            <a:xfrm>
              <a:off x="7639050" y="1857375"/>
              <a:ext cx="1407308" cy="45961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u-HU" sz="1100" b="0" i="1">
                        <a:latin typeface="Cambria Math" panose="02040503050406030204" pitchFamily="18" charset="0"/>
                      </a:rPr>
                      <m:t>𝐹</m:t>
                    </m:r>
                    <m:r>
                      <a:rPr lang="hu-HU" sz="1100" b="0" i="1">
                        <a:latin typeface="Cambria Math" panose="02040503050406030204" pitchFamily="18" charset="0"/>
                      </a:rPr>
                      <m:t>=</m:t>
                    </m:r>
                    <m:nary>
                      <m:naryPr>
                        <m:chr m:val="∑"/>
                        <m:limLoc m:val="undOvr"/>
                        <m:ctrlPr>
                          <a:rPr lang="hu-H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naryPr>
                      <m:sub>
                        <m:r>
                          <a:rPr lang="hu-H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𝑖</m:t>
                        </m:r>
                        <m:r>
                          <a:rPr lang="hu-H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=1</m:t>
                        </m:r>
                      </m:sub>
                      <m:sup>
                        <m:r>
                          <a:rPr lang="hu-H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𝑛</m:t>
                        </m:r>
                      </m:sup>
                      <m:e>
                        <m:sSup>
                          <m:sSupPr>
                            <m:ctrlPr>
                              <a:rPr lang="hu-HU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pPr>
                          <m:e>
                            <m:d>
                              <m:dPr>
                                <m:ctrlPr>
                                  <a:rPr lang="hu-HU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dPr>
                              <m:e>
                                <m:r>
                                  <a:rPr lang="hu-HU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𝑎</m:t>
                                </m:r>
                                <m:sSub>
                                  <m:sSubPr>
                                    <m:ctrlPr>
                                      <a:rPr lang="hu-HU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a:rPr lang="hu-HU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𝑥</m:t>
                                    </m:r>
                                  </m:e>
                                  <m:sub>
                                    <m:r>
                                      <a:rPr lang="hu-HU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𝑖</m:t>
                                    </m:r>
                                  </m:sub>
                                </m:sSub>
                                <m:r>
                                  <a:rPr lang="hu-HU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+</m:t>
                                </m:r>
                                <m:r>
                                  <a:rPr lang="hu-HU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𝑏</m:t>
                                </m:r>
                                <m:r>
                                  <a:rPr lang="hu-HU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−</m:t>
                                </m:r>
                                <m:sSub>
                                  <m:sSubPr>
                                    <m:ctrlPr>
                                      <a:rPr lang="hu-HU" sz="110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a:rPr lang="hu-HU" sz="110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𝑦</m:t>
                                    </m:r>
                                  </m:e>
                                  <m:sub>
                                    <m:r>
                                      <a:rPr lang="hu-HU" sz="110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𝑖</m:t>
                                    </m:r>
                                  </m:sub>
                                </m:sSub>
                              </m:e>
                            </m:d>
                          </m:e>
                          <m:sup>
                            <m:r>
                              <a:rPr lang="hu-HU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2</m:t>
                            </m:r>
                          </m:sup>
                        </m:sSup>
                      </m:e>
                    </m:nary>
                  </m:oMath>
                </m:oMathPara>
              </a14:m>
              <a:endParaRPr lang="hu-HU" sz="1100"/>
            </a:p>
          </xdr:txBody>
        </xdr:sp>
      </mc:Choice>
      <mc:Fallback xmlns="">
        <xdr:sp macro="" textlink="">
          <xdr:nvSpPr>
            <xdr:cNvPr id="2" name="Szövegdoboz 1"/>
            <xdr:cNvSpPr txBox="1"/>
          </xdr:nvSpPr>
          <xdr:spPr>
            <a:xfrm>
              <a:off x="7639050" y="1857375"/>
              <a:ext cx="1407308" cy="45961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hu-HU" sz="1100" b="0" i="0">
                  <a:latin typeface="Cambria Math" panose="02040503050406030204" pitchFamily="18" charset="0"/>
                </a:rPr>
                <a:t>𝐹=</a:t>
              </a:r>
              <a:r>
                <a:rPr lang="hu-HU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∑1_(𝑖=1)^𝑛▒(𝑎</a:t>
              </a:r>
              <a:r>
                <a:rPr lang="hu-H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𝑥_𝑖+𝑏</a:t>
              </a:r>
              <a:r>
                <a:rPr lang="hu-HU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−𝑦_𝑖 )^2 </a:t>
              </a:r>
              <a:endParaRPr lang="hu-HU" sz="1100"/>
            </a:p>
          </xdr:txBody>
        </xdr:sp>
      </mc:Fallback>
    </mc:AlternateContent>
    <xdr:clientData/>
  </xdr:oneCellAnchor>
  <xdr:oneCellAnchor>
    <xdr:from>
      <xdr:col>12</xdr:col>
      <xdr:colOff>566459</xdr:colOff>
      <xdr:row>13</xdr:row>
      <xdr:rowOff>47625</xdr:rowOff>
    </xdr:from>
    <xdr:ext cx="4258922" cy="45961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Szövegdoboz 2"/>
            <xdr:cNvSpPr txBox="1"/>
          </xdr:nvSpPr>
          <xdr:spPr>
            <a:xfrm>
              <a:off x="8701930" y="2568949"/>
              <a:ext cx="4258922" cy="45961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u-HU" sz="1100" b="0" i="1">
                        <a:latin typeface="Cambria Math" panose="02040503050406030204" pitchFamily="18" charset="0"/>
                      </a:rPr>
                      <m:t>0=</m:t>
                    </m:r>
                    <m:f>
                      <m:fPr>
                        <m:ctrlPr>
                          <a:rPr lang="hu-H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hu-H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𝜕</m:t>
                        </m:r>
                        <m:r>
                          <a:rPr lang="hu-H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𝐹</m:t>
                        </m:r>
                      </m:num>
                      <m:den>
                        <m:r>
                          <a:rPr lang="hu-H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𝜕</m:t>
                        </m:r>
                        <m:r>
                          <a:rPr lang="hu-H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𝑎</m:t>
                        </m:r>
                      </m:den>
                    </m:f>
                    <m:r>
                      <a:rPr lang="hu-HU" sz="110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nary>
                      <m:naryPr>
                        <m:chr m:val="∑"/>
                        <m:limLoc m:val="undOvr"/>
                        <m:ctrlPr>
                          <a:rPr lang="hu-H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naryPr>
                      <m:sub>
                        <m:r>
                          <a:rPr lang="hu-H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𝑖</m:t>
                        </m:r>
                        <m:r>
                          <a:rPr lang="hu-H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=1</m:t>
                        </m:r>
                      </m:sub>
                      <m:sup>
                        <m:r>
                          <a:rPr lang="hu-H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𝑛</m:t>
                        </m:r>
                      </m:sup>
                      <m:e>
                        <m:r>
                          <a:rPr lang="hu-H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2</m:t>
                        </m:r>
                        <m:r>
                          <a:rPr lang="hu-H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⋅</m:t>
                        </m:r>
                        <m:d>
                          <m:dPr>
                            <m:ctrlPr>
                              <a:rPr lang="hu-HU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a:rPr lang="hu-HU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𝑎</m:t>
                            </m:r>
                            <m:sSub>
                              <m:sSubPr>
                                <m:ctrlPr>
                                  <a:rPr lang="hu-HU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u-HU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𝑥</m:t>
                                </m:r>
                              </m:e>
                              <m:sub>
                                <m:r>
                                  <a:rPr lang="hu-HU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𝑖</m:t>
                                </m:r>
                              </m:sub>
                            </m:sSub>
                            <m:r>
                              <a:rPr lang="hu-HU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+</m:t>
                            </m:r>
                            <m:r>
                              <a:rPr lang="hu-HU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𝑏</m:t>
                            </m:r>
                            <m:r>
                              <a:rPr lang="hu-HU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−</m:t>
                            </m:r>
                            <m:sSub>
                              <m:sSubPr>
                                <m:ctrlPr>
                                  <a:rPr lang="hu-HU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u-HU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𝑦</m:t>
                                </m:r>
                              </m:e>
                              <m:sub>
                                <m:r>
                                  <a:rPr lang="hu-HU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𝑖</m:t>
                                </m:r>
                              </m:sub>
                            </m:sSub>
                          </m:e>
                        </m:d>
                        <m:r>
                          <a:rPr lang="hu-H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⋅</m:t>
                        </m:r>
                        <m:sSub>
                          <m:sSubPr>
                            <m:ctrlPr>
                              <a:rPr lang="hu-HU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hu-HU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𝑥</m:t>
                            </m:r>
                          </m:e>
                          <m:sub>
                            <m:r>
                              <a:rPr lang="hu-HU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𝑖</m:t>
                            </m:r>
                          </m:sub>
                        </m:sSub>
                      </m:e>
                    </m:nary>
                    <m:r>
                      <a:rPr lang="hu-HU" sz="110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→</m:t>
                    </m:r>
                    <m:r>
                      <a:rPr lang="hu-HU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𝑎</m:t>
                    </m:r>
                    <m:r>
                      <a:rPr lang="hu-HU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⋅</m:t>
                    </m:r>
                    <m:nary>
                      <m:naryPr>
                        <m:chr m:val="∑"/>
                        <m:limLoc m:val="undOvr"/>
                        <m:ctrlPr>
                          <a:rPr lang="hu-H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naryPr>
                      <m:sub>
                        <m:r>
                          <a:rPr lang="hu-H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𝑖</m:t>
                        </m:r>
                        <m:r>
                          <a:rPr lang="hu-H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=1</m:t>
                        </m:r>
                      </m:sub>
                      <m:sup>
                        <m:r>
                          <a:rPr lang="hu-H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𝑛</m:t>
                        </m:r>
                      </m:sup>
                      <m:e>
                        <m:sSubSup>
                          <m:sSubSupPr>
                            <m:ctrlPr>
                              <a:rPr lang="hu-HU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SupPr>
                          <m:e>
                            <m:r>
                              <a:rPr lang="hu-HU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𝑥</m:t>
                            </m:r>
                          </m:e>
                          <m:sub>
                            <m:r>
                              <a:rPr lang="hu-HU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𝑖</m:t>
                            </m:r>
                          </m:sub>
                          <m:sup>
                            <m:r>
                              <a:rPr lang="hu-HU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2</m:t>
                            </m:r>
                          </m:sup>
                        </m:sSubSup>
                      </m:e>
                    </m:nary>
                    <m:r>
                      <a:rPr lang="hu-HU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r>
                      <a:rPr lang="hu-HU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𝑏</m:t>
                    </m:r>
                    <m:r>
                      <a:rPr lang="hu-HU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⋅</m:t>
                    </m:r>
                    <m:nary>
                      <m:naryPr>
                        <m:chr m:val="∑"/>
                        <m:limLoc m:val="undOvr"/>
                        <m:ctrlPr>
                          <a:rPr lang="hu-H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naryPr>
                      <m:sub>
                        <m:r>
                          <a:rPr lang="hu-H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𝑖</m:t>
                        </m:r>
                        <m:r>
                          <a:rPr lang="hu-H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=1</m:t>
                        </m:r>
                      </m:sub>
                      <m:sup>
                        <m:r>
                          <a:rPr lang="hu-H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𝑛</m:t>
                        </m:r>
                      </m:sup>
                      <m:e>
                        <m:sSub>
                          <m:sSubPr>
                            <m:ctrlPr>
                              <a:rPr lang="hu-HU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hu-HU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𝑥</m:t>
                            </m:r>
                          </m:e>
                          <m:sub>
                            <m:r>
                              <a:rPr lang="hu-HU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𝑖</m:t>
                            </m:r>
                          </m:sub>
                        </m:sSub>
                      </m:e>
                    </m:nary>
                    <m:r>
                      <a:rPr lang="hu-HU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nary>
                      <m:naryPr>
                        <m:chr m:val="∑"/>
                        <m:limLoc m:val="undOvr"/>
                        <m:ctrlPr>
                          <a:rPr lang="hu-H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naryPr>
                      <m:sub>
                        <m:r>
                          <a:rPr lang="hu-H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𝑖</m:t>
                        </m:r>
                        <m:r>
                          <a:rPr lang="hu-H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=1</m:t>
                        </m:r>
                      </m:sub>
                      <m:sup>
                        <m:r>
                          <a:rPr lang="hu-H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𝑛</m:t>
                        </m:r>
                      </m:sup>
                      <m:e>
                        <m:sSub>
                          <m:sSubPr>
                            <m:ctrlPr>
                              <a:rPr lang="hu-HU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sSub>
                              <m:sSubPr>
                                <m:ctrlPr>
                                  <a:rPr lang="hu-HU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u-HU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𝑦</m:t>
                                </m:r>
                              </m:e>
                              <m:sub>
                                <m:r>
                                  <a:rPr lang="hu-HU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𝑖</m:t>
                                </m:r>
                              </m:sub>
                            </m:sSub>
                            <m:r>
                              <a:rPr lang="hu-HU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⋅</m:t>
                            </m:r>
                            <m:r>
                              <a:rPr lang="hu-HU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𝑥</m:t>
                            </m:r>
                          </m:e>
                          <m:sub>
                            <m:r>
                              <a:rPr lang="hu-HU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𝑖</m:t>
                            </m:r>
                          </m:sub>
                        </m:sSub>
                      </m:e>
                    </m:nary>
                  </m:oMath>
                </m:oMathPara>
              </a14:m>
              <a:endParaRPr lang="hu-HU" sz="1100"/>
            </a:p>
          </xdr:txBody>
        </xdr:sp>
      </mc:Choice>
      <mc:Fallback xmlns="">
        <xdr:sp macro="" textlink="">
          <xdr:nvSpPr>
            <xdr:cNvPr id="3" name="Szövegdoboz 2"/>
            <xdr:cNvSpPr txBox="1"/>
          </xdr:nvSpPr>
          <xdr:spPr>
            <a:xfrm>
              <a:off x="8701930" y="2568949"/>
              <a:ext cx="4258922" cy="45961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hu-HU" sz="1100" b="0" i="0">
                  <a:latin typeface="Cambria Math" panose="02040503050406030204" pitchFamily="18" charset="0"/>
                </a:rPr>
                <a:t>0=</a:t>
              </a:r>
              <a:r>
                <a:rPr lang="hu-HU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𝜕𝐹/𝜕𝑎=∑1_(𝑖=1)^𝑛▒〖</a:t>
              </a:r>
              <a:r>
                <a:rPr lang="hu-H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2</a:t>
              </a:r>
              <a:r>
                <a:rPr lang="hu-H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⋅(</a:t>
              </a:r>
              <a:r>
                <a:rPr lang="hu-HU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𝑎</a:t>
              </a:r>
              <a:r>
                <a:rPr lang="hu-HU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𝑥_𝑖+𝑏</a:t>
              </a:r>
              <a:r>
                <a:rPr lang="hu-HU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−𝑦_𝑖</a:t>
              </a:r>
              <a:r>
                <a:rPr lang="hu-H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)⋅𝑥_𝑖</a:t>
              </a:r>
              <a:r>
                <a:rPr lang="hu-HU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〗</a:t>
              </a:r>
              <a:r>
                <a:rPr lang="hu-HU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→</a:t>
              </a:r>
              <a:r>
                <a:rPr lang="hu-H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𝑎⋅</a:t>
              </a:r>
              <a:r>
                <a:rPr lang="hu-HU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∑1_(𝑖=1)^𝑛</a:t>
              </a:r>
              <a:r>
                <a:rPr lang="hu-HU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▒</a:t>
              </a:r>
              <a:r>
                <a:rPr lang="hu-H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𝑥_</a:t>
              </a:r>
              <a:r>
                <a:rPr lang="hu-HU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𝑖</a:t>
              </a:r>
              <a:r>
                <a:rPr lang="hu-H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^2</a:t>
              </a:r>
              <a:r>
                <a:rPr lang="hu-HU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hu-H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+𝑏⋅</a:t>
              </a:r>
              <a:r>
                <a:rPr lang="hu-HU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∑1_(𝑖=1)^𝑛</a:t>
              </a:r>
              <a:r>
                <a:rPr lang="hu-HU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▒</a:t>
              </a:r>
              <a:r>
                <a:rPr lang="hu-H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𝑥_𝑖</a:t>
              </a:r>
              <a:r>
                <a:rPr lang="hu-HU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hu-H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=</a:t>
              </a:r>
              <a:r>
                <a:rPr lang="hu-HU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∑1_(𝑖=1)^𝑛</a:t>
              </a:r>
              <a:r>
                <a:rPr lang="hu-HU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▒〖</a:t>
              </a:r>
              <a:r>
                <a:rPr lang="hu-H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𝑦_𝑖⋅</a:t>
              </a:r>
              <a:r>
                <a:rPr lang="hu-HU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𝑥〗_𝑖 </a:t>
              </a:r>
              <a:endParaRPr lang="hu-HU" sz="1100"/>
            </a:p>
          </xdr:txBody>
        </xdr:sp>
      </mc:Fallback>
    </mc:AlternateContent>
    <xdr:clientData/>
  </xdr:oneCellAnchor>
  <xdr:oneCellAnchor>
    <xdr:from>
      <xdr:col>12</xdr:col>
      <xdr:colOff>589191</xdr:colOff>
      <xdr:row>16</xdr:row>
      <xdr:rowOff>84364</xdr:rowOff>
    </xdr:from>
    <xdr:ext cx="3585469" cy="45961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Szövegdoboz 3"/>
            <xdr:cNvSpPr txBox="1"/>
          </xdr:nvSpPr>
          <xdr:spPr>
            <a:xfrm>
              <a:off x="8724662" y="3177188"/>
              <a:ext cx="3585469" cy="45961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u-HU" sz="1100" b="0" i="1">
                        <a:latin typeface="Cambria Math" panose="02040503050406030204" pitchFamily="18" charset="0"/>
                      </a:rPr>
                      <m:t>0=</m:t>
                    </m:r>
                    <m:f>
                      <m:fPr>
                        <m:ctrlPr>
                          <a:rPr lang="hu-H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hu-H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𝜕</m:t>
                        </m:r>
                        <m:r>
                          <a:rPr lang="hu-H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𝐹</m:t>
                        </m:r>
                      </m:num>
                      <m:den>
                        <m:r>
                          <a:rPr lang="hu-H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𝜕</m:t>
                        </m:r>
                        <m:r>
                          <a:rPr lang="hu-H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𝑎</m:t>
                        </m:r>
                      </m:den>
                    </m:f>
                    <m:r>
                      <a:rPr lang="hu-HU" sz="110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nary>
                      <m:naryPr>
                        <m:chr m:val="∑"/>
                        <m:limLoc m:val="undOvr"/>
                        <m:ctrlPr>
                          <a:rPr lang="hu-H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naryPr>
                      <m:sub>
                        <m:r>
                          <a:rPr lang="hu-H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𝑖</m:t>
                        </m:r>
                        <m:r>
                          <a:rPr lang="hu-H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=1</m:t>
                        </m:r>
                      </m:sub>
                      <m:sup>
                        <m:r>
                          <a:rPr lang="hu-H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𝑛</m:t>
                        </m:r>
                      </m:sup>
                      <m:e>
                        <m:r>
                          <a:rPr lang="hu-H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2</m:t>
                        </m:r>
                        <m:r>
                          <a:rPr lang="hu-H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⋅</m:t>
                        </m:r>
                        <m:d>
                          <m:dPr>
                            <m:ctrlPr>
                              <a:rPr lang="hu-HU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a:rPr lang="hu-HU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𝑎</m:t>
                            </m:r>
                            <m:sSub>
                              <m:sSubPr>
                                <m:ctrlPr>
                                  <a:rPr lang="hu-HU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u-HU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𝑥</m:t>
                                </m:r>
                              </m:e>
                              <m:sub>
                                <m:r>
                                  <a:rPr lang="hu-HU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𝑖</m:t>
                                </m:r>
                              </m:sub>
                            </m:sSub>
                            <m:r>
                              <a:rPr lang="hu-HU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+</m:t>
                            </m:r>
                            <m:r>
                              <a:rPr lang="hu-HU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𝑏</m:t>
                            </m:r>
                            <m:r>
                              <a:rPr lang="hu-HU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−</m:t>
                            </m:r>
                            <m:sSub>
                              <m:sSubPr>
                                <m:ctrlPr>
                                  <a:rPr lang="hu-HU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u-HU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𝑦</m:t>
                                </m:r>
                              </m:e>
                              <m:sub>
                                <m:r>
                                  <a:rPr lang="hu-HU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𝑖</m:t>
                                </m:r>
                              </m:sub>
                            </m:sSub>
                          </m:e>
                        </m:d>
                      </m:e>
                    </m:nary>
                    <m:r>
                      <a:rPr lang="hu-HU" sz="110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→</m:t>
                    </m:r>
                    <m:r>
                      <a:rPr lang="hu-HU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𝑎</m:t>
                    </m:r>
                    <m:r>
                      <a:rPr lang="hu-HU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⋅</m:t>
                    </m:r>
                    <m:nary>
                      <m:naryPr>
                        <m:chr m:val="∑"/>
                        <m:limLoc m:val="undOvr"/>
                        <m:ctrlPr>
                          <a:rPr lang="hu-H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naryPr>
                      <m:sub>
                        <m:r>
                          <a:rPr lang="hu-H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𝑖</m:t>
                        </m:r>
                        <m:r>
                          <a:rPr lang="hu-H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=1</m:t>
                        </m:r>
                      </m:sub>
                      <m:sup>
                        <m:r>
                          <a:rPr lang="hu-H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𝑛</m:t>
                        </m:r>
                      </m:sup>
                      <m:e>
                        <m:sSub>
                          <m:sSubPr>
                            <m:ctrlPr>
                              <a:rPr lang="hu-HU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hu-HU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𝑥</m:t>
                            </m:r>
                          </m:e>
                          <m:sub>
                            <m:r>
                              <a:rPr lang="hu-HU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𝑖</m:t>
                            </m:r>
                          </m:sub>
                        </m:sSub>
                      </m:e>
                    </m:nary>
                    <m:r>
                      <a:rPr lang="hu-HU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r>
                      <a:rPr lang="hu-HU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𝑏</m:t>
                    </m:r>
                    <m:r>
                      <a:rPr lang="hu-HU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⋅</m:t>
                    </m:r>
                    <m:r>
                      <a:rPr lang="hu-HU" sz="110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𝑛</m:t>
                    </m:r>
                    <m:r>
                      <a:rPr lang="hu-HU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nary>
                      <m:naryPr>
                        <m:chr m:val="∑"/>
                        <m:limLoc m:val="undOvr"/>
                        <m:ctrlPr>
                          <a:rPr lang="hu-H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naryPr>
                      <m:sub>
                        <m:r>
                          <a:rPr lang="hu-H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𝑖</m:t>
                        </m:r>
                        <m:r>
                          <a:rPr lang="hu-H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=1</m:t>
                        </m:r>
                      </m:sub>
                      <m:sup>
                        <m:r>
                          <a:rPr lang="hu-H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𝑛</m:t>
                        </m:r>
                      </m:sup>
                      <m:e>
                        <m:sSub>
                          <m:sSubPr>
                            <m:ctrlPr>
                              <a:rPr lang="hu-HU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hu-HU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𝑦</m:t>
                            </m:r>
                          </m:e>
                          <m:sub>
                            <m:r>
                              <a:rPr lang="hu-HU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𝑖</m:t>
                            </m:r>
                          </m:sub>
                        </m:sSub>
                      </m:e>
                    </m:nary>
                  </m:oMath>
                </m:oMathPara>
              </a14:m>
              <a:endParaRPr lang="hu-HU" sz="1100"/>
            </a:p>
          </xdr:txBody>
        </xdr:sp>
      </mc:Choice>
      <mc:Fallback xmlns="">
        <xdr:sp macro="" textlink="">
          <xdr:nvSpPr>
            <xdr:cNvPr id="4" name="Szövegdoboz 3"/>
            <xdr:cNvSpPr txBox="1"/>
          </xdr:nvSpPr>
          <xdr:spPr>
            <a:xfrm>
              <a:off x="8724662" y="3177188"/>
              <a:ext cx="3585469" cy="45961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hu-HU" sz="1100" b="0" i="0">
                  <a:latin typeface="Cambria Math" panose="02040503050406030204" pitchFamily="18" charset="0"/>
                </a:rPr>
                <a:t>0=</a:t>
              </a:r>
              <a:r>
                <a:rPr lang="hu-HU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𝜕𝐹/𝜕𝑎=∑1_(𝑖=1)^𝑛▒〖</a:t>
              </a:r>
              <a:r>
                <a:rPr lang="hu-H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2</a:t>
              </a:r>
              <a:r>
                <a:rPr lang="hu-H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⋅(</a:t>
              </a:r>
              <a:r>
                <a:rPr lang="hu-HU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𝑎</a:t>
              </a:r>
              <a:r>
                <a:rPr lang="hu-HU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𝑥_𝑖+𝑏</a:t>
              </a:r>
              <a:r>
                <a:rPr lang="hu-HU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−𝑦_𝑖</a:t>
              </a:r>
              <a:r>
                <a:rPr lang="hu-H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)</a:t>
              </a:r>
              <a:r>
                <a:rPr lang="hu-HU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〗</a:t>
              </a:r>
              <a:r>
                <a:rPr lang="hu-HU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→</a:t>
              </a:r>
              <a:r>
                <a:rPr lang="hu-H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𝑎⋅</a:t>
              </a:r>
              <a:r>
                <a:rPr lang="hu-HU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∑1_(𝑖=1)^𝑛</a:t>
              </a:r>
              <a:r>
                <a:rPr lang="hu-HU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▒</a:t>
              </a:r>
              <a:r>
                <a:rPr lang="hu-H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𝑥_𝑖</a:t>
              </a:r>
              <a:r>
                <a:rPr lang="hu-HU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hu-H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+𝑏⋅</a:t>
              </a:r>
              <a:r>
                <a:rPr lang="hu-H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𝑛</a:t>
              </a:r>
              <a:r>
                <a:rPr lang="hu-H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=</a:t>
              </a:r>
              <a:r>
                <a:rPr lang="hu-HU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∑1_(𝑖=1)^𝑛</a:t>
              </a:r>
              <a:r>
                <a:rPr lang="hu-HU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▒</a:t>
              </a:r>
              <a:r>
                <a:rPr lang="hu-H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𝑦_𝑖</a:t>
              </a:r>
              <a:r>
                <a:rPr lang="hu-HU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endParaRPr lang="hu-HU" sz="1100"/>
            </a:p>
          </xdr:txBody>
        </xdr:sp>
      </mc:Fallback>
    </mc:AlternateContent>
    <xdr:clientData/>
  </xdr:oneCellAnchor>
  <xdr:twoCellAnchor>
    <xdr:from>
      <xdr:col>10</xdr:col>
      <xdr:colOff>67235</xdr:colOff>
      <xdr:row>20</xdr:row>
      <xdr:rowOff>186017</xdr:rowOff>
    </xdr:from>
    <xdr:to>
      <xdr:col>17</xdr:col>
      <xdr:colOff>190500</xdr:colOff>
      <xdr:row>35</xdr:row>
      <xdr:rowOff>60512</xdr:rowOff>
    </xdr:to>
    <xdr:graphicFrame macro="">
      <xdr:nvGraphicFramePr>
        <xdr:cNvPr id="5" name="Diagra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361950</xdr:colOff>
      <xdr:row>21</xdr:row>
      <xdr:rowOff>165100</xdr:rowOff>
    </xdr:from>
    <xdr:ext cx="4374210" cy="462114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" name="Szövegdoboz 1"/>
            <xdr:cNvSpPr txBox="1"/>
          </xdr:nvSpPr>
          <xdr:spPr>
            <a:xfrm>
              <a:off x="5441950" y="4229100"/>
              <a:ext cx="4374210" cy="46211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hu-HU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hu-HU" sz="1100" b="0" i="1">
                            <a:latin typeface="Cambria Math" panose="02040503050406030204" pitchFamily="18" charset="0"/>
                          </a:rPr>
                          <m:t>𝐹</m:t>
                        </m:r>
                      </m:e>
                      <m:sub>
                        <m:r>
                          <a:rPr lang="hu-HU" sz="1100" b="0" i="1">
                            <a:latin typeface="Cambria Math" panose="02040503050406030204" pitchFamily="18" charset="0"/>
                          </a:rPr>
                          <m:t>1</m:t>
                        </m:r>
                      </m:sub>
                    </m:sSub>
                    <m:r>
                      <a:rPr lang="hu-HU" sz="1100" b="0" i="1">
                        <a:latin typeface="Cambria Math" panose="02040503050406030204" pitchFamily="18" charset="0"/>
                      </a:rPr>
                      <m:t>=</m:t>
                    </m:r>
                    <m:nary>
                      <m:naryPr>
                        <m:chr m:val="∑"/>
                        <m:limLoc m:val="undOvr"/>
                        <m:ctrlPr>
                          <a:rPr lang="hu-H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naryPr>
                      <m:sub>
                        <m:r>
                          <a:rPr lang="hu-H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𝑖</m:t>
                        </m:r>
                        <m:r>
                          <a:rPr lang="hu-H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=1</m:t>
                        </m:r>
                      </m:sub>
                      <m:sup>
                        <m:r>
                          <a:rPr lang="hu-H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𝑛</m:t>
                        </m:r>
                      </m:sup>
                      <m:e>
                        <m:sSup>
                          <m:sSupPr>
                            <m:ctrlPr>
                              <a:rPr lang="hu-HU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pPr>
                          <m:e>
                            <m:d>
                              <m:dPr>
                                <m:ctrlPr>
                                  <a:rPr lang="hu-HU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dPr>
                              <m:e>
                                <m:r>
                                  <a:rPr lang="hu-HU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𝑎</m:t>
                                </m:r>
                                <m:sSub>
                                  <m:sSubPr>
                                    <m:ctrlPr>
                                      <a:rPr lang="hu-HU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a:rPr lang="hu-HU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𝑥</m:t>
                                    </m:r>
                                  </m:e>
                                  <m:sub>
                                    <m:r>
                                      <a:rPr lang="hu-HU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𝑖</m:t>
                                    </m:r>
                                  </m:sub>
                                </m:sSub>
                                <m:r>
                                  <a:rPr lang="hu-HU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−</m:t>
                                </m:r>
                                <m:sSub>
                                  <m:sSubPr>
                                    <m:ctrlPr>
                                      <a:rPr lang="hu-HU" sz="110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a:rPr lang="hu-HU" sz="110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𝑦</m:t>
                                    </m:r>
                                  </m:e>
                                  <m:sub>
                                    <m:r>
                                      <a:rPr lang="hu-HU" sz="110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𝑖</m:t>
                                    </m:r>
                                  </m:sub>
                                </m:sSub>
                              </m:e>
                            </m:d>
                          </m:e>
                          <m:sup>
                            <m:r>
                              <a:rPr lang="hu-HU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2</m:t>
                            </m:r>
                          </m:sup>
                        </m:sSup>
                      </m:e>
                    </m:nary>
                    <m:r>
                      <a:rPr lang="hu-HU" sz="110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→</m:t>
                    </m:r>
                    <m:r>
                      <a:rPr lang="hu-HU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0=</m:t>
                    </m:r>
                    <m:f>
                      <m:fPr>
                        <m:ctrlPr>
                          <a:rPr lang="hu-H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hu-H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𝜕</m:t>
                        </m:r>
                        <m:sSub>
                          <m:sSubPr>
                            <m:ctrlPr>
                              <a:rPr lang="hu-HU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hu-HU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𝐹</m:t>
                            </m:r>
                          </m:e>
                          <m:sub>
                            <m:r>
                              <a:rPr lang="hu-HU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1</m:t>
                            </m:r>
                          </m:sub>
                        </m:sSub>
                      </m:num>
                      <m:den>
                        <m:r>
                          <a:rPr lang="hu-H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𝜕</m:t>
                        </m:r>
                        <m:r>
                          <a:rPr lang="hu-H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𝑎</m:t>
                        </m:r>
                      </m:den>
                    </m:f>
                    <m:r>
                      <a:rPr lang="hu-HU" sz="110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nary>
                      <m:naryPr>
                        <m:chr m:val="∑"/>
                        <m:limLoc m:val="undOvr"/>
                        <m:ctrlPr>
                          <a:rPr lang="hu-H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naryPr>
                      <m:sub>
                        <m:r>
                          <a:rPr lang="hu-H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𝑖</m:t>
                        </m:r>
                        <m:r>
                          <a:rPr lang="hu-H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=1</m:t>
                        </m:r>
                      </m:sub>
                      <m:sup>
                        <m:r>
                          <a:rPr lang="hu-H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𝑛</m:t>
                        </m:r>
                      </m:sup>
                      <m:e>
                        <m:r>
                          <a:rPr lang="hu-H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2</m:t>
                        </m:r>
                        <m:r>
                          <a:rPr lang="hu-H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⋅</m:t>
                        </m:r>
                        <m:d>
                          <m:dPr>
                            <m:ctrlPr>
                              <a:rPr lang="hu-HU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a:rPr lang="hu-HU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𝑎</m:t>
                            </m:r>
                            <m:sSub>
                              <m:sSubPr>
                                <m:ctrlPr>
                                  <a:rPr lang="hu-HU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u-HU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𝑥</m:t>
                                </m:r>
                              </m:e>
                              <m:sub>
                                <m:r>
                                  <a:rPr lang="hu-HU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𝑖</m:t>
                                </m:r>
                              </m:sub>
                            </m:sSub>
                            <m:r>
                              <a:rPr lang="hu-HU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−</m:t>
                            </m:r>
                            <m:sSub>
                              <m:sSubPr>
                                <m:ctrlPr>
                                  <a:rPr lang="hu-HU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u-HU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𝑦</m:t>
                                </m:r>
                              </m:e>
                              <m:sub>
                                <m:r>
                                  <a:rPr lang="hu-HU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𝑖</m:t>
                                </m:r>
                              </m:sub>
                            </m:sSub>
                          </m:e>
                        </m:d>
                        <m:r>
                          <a:rPr lang="hu-H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⋅</m:t>
                        </m:r>
                        <m:sSub>
                          <m:sSubPr>
                            <m:ctrlPr>
                              <a:rPr lang="hu-HU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hu-HU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𝑥</m:t>
                            </m:r>
                          </m:e>
                          <m:sub>
                            <m:r>
                              <a:rPr lang="hu-HU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𝑖</m:t>
                            </m:r>
                          </m:sub>
                        </m:sSub>
                      </m:e>
                    </m:nary>
                    <m:r>
                      <a:rPr lang="hu-HU" sz="110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→</m:t>
                    </m:r>
                    <m:r>
                      <a:rPr lang="hu-HU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𝑎</m:t>
                    </m:r>
                    <m:r>
                      <a:rPr lang="hu-HU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hu-H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limLoc m:val="undOvr"/>
                            <m:ctrlPr>
                              <a:rPr lang="hu-HU" sz="110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</m:ctrlPr>
                          </m:naryPr>
                          <m:sub>
                            <m:r>
                              <a:rPr lang="hu-HU" sz="110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𝑖</m:t>
                            </m:r>
                            <m:r>
                              <a:rPr lang="hu-HU" sz="110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=1</m:t>
                            </m:r>
                          </m:sub>
                          <m:sup>
                            <m:r>
                              <a:rPr lang="hu-HU" sz="110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𝑛</m:t>
                            </m:r>
                          </m:sup>
                          <m:e>
                            <m:sSub>
                              <m:sSubPr>
                                <m:ctrlPr>
                                  <a:rPr lang="hu-HU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sSub>
                                  <m:sSubPr>
                                    <m:ctrlPr>
                                      <a:rPr lang="hu-HU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a:rPr lang="hu-HU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𝑦</m:t>
                                    </m:r>
                                  </m:e>
                                  <m:sub>
                                    <m:r>
                                      <a:rPr lang="hu-HU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𝑖</m:t>
                                    </m:r>
                                  </m:sub>
                                </m:sSub>
                                <m:r>
                                  <a:rPr lang="hu-HU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⋅</m:t>
                                </m:r>
                                <m:r>
                                  <a:rPr lang="hu-HU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𝑥</m:t>
                                </m:r>
                              </m:e>
                              <m:sub>
                                <m:r>
                                  <a:rPr lang="hu-HU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𝑖</m:t>
                                </m:r>
                              </m:sub>
                            </m:sSub>
                          </m:e>
                        </m:nary>
                      </m:num>
                      <m:den>
                        <m:nary>
                          <m:naryPr>
                            <m:chr m:val="∑"/>
                            <m:limLoc m:val="undOvr"/>
                            <m:ctrlPr>
                              <a:rPr lang="hu-HU" sz="110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</m:ctrlPr>
                          </m:naryPr>
                          <m:sub>
                            <m:r>
                              <a:rPr lang="hu-HU" sz="110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𝑖</m:t>
                            </m:r>
                            <m:r>
                              <a:rPr lang="hu-HU" sz="110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=1</m:t>
                            </m:r>
                          </m:sub>
                          <m:sup>
                            <m:r>
                              <a:rPr lang="hu-HU" sz="110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𝑛</m:t>
                            </m:r>
                          </m:sup>
                          <m:e>
                            <m:sSubSup>
                              <m:sSubSupPr>
                                <m:ctrlPr>
                                  <a:rPr lang="hu-HU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</m:ctrlPr>
                              </m:sSubSupPr>
                              <m:e>
                                <m:r>
                                  <a:rPr lang="hu-HU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𝑥</m:t>
                                </m:r>
                              </m:e>
                              <m:sub>
                                <m:r>
                                  <a:rPr lang="hu-HU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𝑖</m:t>
                                </m:r>
                              </m:sub>
                              <m:sup>
                                <m:r>
                                  <a:rPr lang="hu-HU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2</m:t>
                                </m:r>
                              </m:sup>
                            </m:sSubSup>
                          </m:e>
                        </m:nary>
                      </m:den>
                    </m:f>
                  </m:oMath>
                </m:oMathPara>
              </a14:m>
              <a:endParaRPr lang="hu-HU" sz="1100"/>
            </a:p>
          </xdr:txBody>
        </xdr:sp>
      </mc:Choice>
      <mc:Fallback>
        <xdr:sp macro="" textlink="">
          <xdr:nvSpPr>
            <xdr:cNvPr id="2" name="Szövegdoboz 1"/>
            <xdr:cNvSpPr txBox="1"/>
          </xdr:nvSpPr>
          <xdr:spPr>
            <a:xfrm>
              <a:off x="5441950" y="4229100"/>
              <a:ext cx="4374210" cy="46211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hu-HU" sz="1100" b="0" i="0">
                  <a:latin typeface="Cambria Math" panose="02040503050406030204" pitchFamily="18" charset="0"/>
                </a:rPr>
                <a:t>𝐹_1=</a:t>
              </a:r>
              <a:r>
                <a:rPr lang="hu-H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∑1_(𝑖=1)^𝑛▒(𝑎</a:t>
              </a:r>
              <a:r>
                <a:rPr lang="hu-H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𝑥_𝑖</a:t>
              </a:r>
              <a:r>
                <a:rPr lang="hu-H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−𝑦_𝑖 )^2 →</a:t>
              </a:r>
              <a:r>
                <a:rPr lang="hu-H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0=</a:t>
              </a:r>
              <a:r>
                <a:rPr lang="hu-H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(𝜕𝐹</a:t>
              </a:r>
              <a:r>
                <a:rPr lang="hu-H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_1)/</a:t>
              </a:r>
              <a:r>
                <a:rPr lang="hu-H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𝜕𝑎=∑1_(𝑖=1)^𝑛</a:t>
              </a:r>
              <a:r>
                <a:rPr lang="hu-H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▒〖</a:t>
              </a:r>
              <a:r>
                <a:rPr lang="hu-H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2</a:t>
              </a:r>
              <a:r>
                <a:rPr lang="hu-H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⋅(</a:t>
              </a:r>
              <a:r>
                <a:rPr lang="hu-H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𝑎</a:t>
              </a:r>
              <a:r>
                <a:rPr lang="hu-H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𝑥_𝑖</a:t>
              </a:r>
              <a:r>
                <a:rPr lang="hu-H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−𝑦_𝑖 )</a:t>
              </a:r>
              <a:r>
                <a:rPr lang="hu-H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⋅𝑥_𝑖 〗</a:t>
              </a:r>
              <a:r>
                <a:rPr lang="hu-H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→</a:t>
              </a:r>
              <a:r>
                <a:rPr lang="hu-H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𝑎=(</a:t>
              </a:r>
              <a:r>
                <a:rPr lang="hu-HU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∑1_(</a:t>
              </a:r>
              <a:r>
                <a:rPr lang="hu-HU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𝑖=1)^𝑛</a:t>
              </a:r>
              <a:r>
                <a:rPr lang="hu-HU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▒〖〖𝑦_𝑖⋅𝑥〗_𝑖 〗</a:t>
              </a:r>
              <a:r>
                <a:rPr lang="hu-H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)/(</a:t>
              </a:r>
              <a:r>
                <a:rPr lang="hu-HU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∑1_(</a:t>
              </a:r>
              <a:r>
                <a:rPr lang="hu-HU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𝑖=1)^𝑛</a:t>
              </a:r>
              <a:r>
                <a:rPr lang="hu-HU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▒𝑥_𝑖^2 </a:t>
              </a:r>
              <a:r>
                <a:rPr lang="hu-H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</a:t>
              </a:r>
              <a:endParaRPr lang="hu-HU" sz="1100"/>
            </a:p>
          </xdr:txBody>
        </xdr:sp>
      </mc:Fallback>
    </mc:AlternateContent>
    <xdr:clientData/>
  </xdr:oneCellAnchor>
  <xdr:oneCellAnchor>
    <xdr:from>
      <xdr:col>6</xdr:col>
      <xdr:colOff>381000</xdr:colOff>
      <xdr:row>24</xdr:row>
      <xdr:rowOff>127000</xdr:rowOff>
    </xdr:from>
    <xdr:ext cx="4508478" cy="462114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" name="Szövegdoboz 2"/>
            <xdr:cNvSpPr txBox="1"/>
          </xdr:nvSpPr>
          <xdr:spPr>
            <a:xfrm>
              <a:off x="5461000" y="4762500"/>
              <a:ext cx="4508478" cy="46211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hu-HU" sz="11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hu-HU" sz="11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𝐹</m:t>
                        </m:r>
                      </m:e>
                      <m:sub>
                        <m:r>
                          <a:rPr lang="hu-HU" sz="11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2</m:t>
                        </m:r>
                      </m:sub>
                    </m:sSub>
                    <m:r>
                      <a:rPr lang="hu-HU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</a:rPr>
                      <m:t>=</m:t>
                    </m:r>
                    <m:nary>
                      <m:naryPr>
                        <m:chr m:val="∑"/>
                        <m:limLoc m:val="undOvr"/>
                        <m:ctrlPr>
                          <a:rPr lang="hu-HU" sz="1100" i="1">
                            <a:solidFill>
                              <a:sysClr val="windowText" lastClr="00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naryPr>
                      <m:sub>
                        <m:r>
                          <a:rPr lang="hu-HU" sz="1100" i="1">
                            <a:solidFill>
                              <a:sysClr val="windowText" lastClr="00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𝑖</m:t>
                        </m:r>
                        <m:r>
                          <a:rPr lang="hu-HU" sz="1100" i="1">
                            <a:solidFill>
                              <a:sysClr val="windowText" lastClr="00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=1</m:t>
                        </m:r>
                      </m:sub>
                      <m:sup>
                        <m:r>
                          <a:rPr lang="hu-HU" sz="1100" i="1">
                            <a:solidFill>
                              <a:sysClr val="windowText" lastClr="00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𝑛</m:t>
                        </m:r>
                      </m:sup>
                      <m:e>
                        <m:sSup>
                          <m:sSupPr>
                            <m:ctrlPr>
                              <a:rPr lang="hu-HU" sz="1100" i="1">
                                <a:solidFill>
                                  <a:sysClr val="windowText" lastClr="000000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pPr>
                          <m:e>
                            <m:d>
                              <m:dPr>
                                <m:ctrlPr>
                                  <a:rPr lang="hu-HU" sz="1100" i="1">
                                    <a:solidFill>
                                      <a:sysClr val="windowText" lastClr="000000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dPr>
                              <m:e>
                                <m:r>
                                  <a:rPr lang="hu-HU" sz="1100" b="0" i="1">
                                    <a:solidFill>
                                      <a:sysClr val="windowText" lastClr="000000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𝑏</m:t>
                                </m:r>
                                <m:sSubSup>
                                  <m:sSubSupPr>
                                    <m:ctrlPr>
                                      <a:rPr lang="hu-HU" sz="1100" b="0" i="1">
                                        <a:solidFill>
                                          <a:sysClr val="windowText" lastClr="000000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sSubSupPr>
                                  <m:e>
                                    <m:r>
                                      <a:rPr lang="hu-HU" sz="1100" b="0" i="1">
                                        <a:solidFill>
                                          <a:sysClr val="windowText" lastClr="000000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𝑥</m:t>
                                    </m:r>
                                  </m:e>
                                  <m:sub>
                                    <m:r>
                                      <a:rPr lang="hu-HU" sz="1100" b="0" i="1">
                                        <a:solidFill>
                                          <a:sysClr val="windowText" lastClr="000000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𝑖</m:t>
                                    </m:r>
                                  </m:sub>
                                  <m:sup>
                                    <m:r>
                                      <a:rPr lang="hu-HU" sz="1100" b="0" i="1">
                                        <a:solidFill>
                                          <a:sysClr val="windowText" lastClr="000000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2</m:t>
                                    </m:r>
                                  </m:sup>
                                </m:sSubSup>
                                <m:r>
                                  <a:rPr lang="hu-HU" sz="1100" i="1">
                                    <a:solidFill>
                                      <a:sysClr val="windowText" lastClr="000000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−</m:t>
                                </m:r>
                                <m:sSub>
                                  <m:sSubPr>
                                    <m:ctrlPr>
                                      <a:rPr lang="hu-HU" sz="1100" i="1">
                                        <a:solidFill>
                                          <a:sysClr val="windowText" lastClr="000000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a:rPr lang="hu-HU" sz="1100" i="1">
                                        <a:solidFill>
                                          <a:sysClr val="windowText" lastClr="000000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𝑦</m:t>
                                    </m:r>
                                  </m:e>
                                  <m:sub>
                                    <m:r>
                                      <a:rPr lang="hu-HU" sz="1100" i="1">
                                        <a:solidFill>
                                          <a:sysClr val="windowText" lastClr="000000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𝑖</m:t>
                                    </m:r>
                                  </m:sub>
                                </m:sSub>
                              </m:e>
                            </m:d>
                          </m:e>
                          <m:sup>
                            <m:r>
                              <a:rPr lang="hu-HU" sz="1100" i="1">
                                <a:solidFill>
                                  <a:sysClr val="windowText" lastClr="000000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2</m:t>
                            </m:r>
                          </m:sup>
                        </m:sSup>
                      </m:e>
                    </m:nary>
                    <m:r>
                      <a:rPr lang="hu-HU" sz="1100" i="1">
                        <a:solidFill>
                          <a:sysClr val="windowText" lastClr="000000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→</m:t>
                    </m:r>
                    <m:r>
                      <a:rPr lang="hu-HU" sz="1100" b="0" i="1">
                        <a:solidFill>
                          <a:sysClr val="windowText" lastClr="000000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0=</m:t>
                    </m:r>
                    <m:f>
                      <m:fPr>
                        <m:ctrlPr>
                          <a:rPr lang="hu-HU" sz="1100" i="1">
                            <a:solidFill>
                              <a:sysClr val="windowText" lastClr="00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hu-HU" sz="1100" i="1">
                            <a:solidFill>
                              <a:sysClr val="windowText" lastClr="00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𝜕</m:t>
                        </m:r>
                        <m:sSub>
                          <m:sSubPr>
                            <m:ctrlPr>
                              <a:rPr lang="hu-HU" sz="1100" b="0" i="1">
                                <a:solidFill>
                                  <a:sysClr val="windowText" lastClr="000000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hu-HU" sz="1100" i="1">
                                <a:solidFill>
                                  <a:sysClr val="windowText" lastClr="000000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𝐹</m:t>
                            </m:r>
                          </m:e>
                          <m:sub>
                            <m:r>
                              <a:rPr lang="hu-HU" sz="1100" b="0" i="1">
                                <a:solidFill>
                                  <a:sysClr val="windowText" lastClr="000000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2</m:t>
                            </m:r>
                          </m:sub>
                        </m:sSub>
                      </m:num>
                      <m:den>
                        <m:r>
                          <a:rPr lang="hu-HU" sz="1100" i="1">
                            <a:solidFill>
                              <a:sysClr val="windowText" lastClr="00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𝜕</m:t>
                        </m:r>
                        <m:r>
                          <a:rPr lang="hu-HU" sz="1100" b="0" i="1">
                            <a:solidFill>
                              <a:sysClr val="windowText" lastClr="00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𝑏</m:t>
                        </m:r>
                      </m:den>
                    </m:f>
                    <m:r>
                      <a:rPr lang="hu-HU" sz="1100" i="1">
                        <a:solidFill>
                          <a:sysClr val="windowText" lastClr="000000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nary>
                      <m:naryPr>
                        <m:chr m:val="∑"/>
                        <m:limLoc m:val="undOvr"/>
                        <m:ctrlPr>
                          <a:rPr lang="hu-HU" sz="1100" i="1">
                            <a:solidFill>
                              <a:sysClr val="windowText" lastClr="00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naryPr>
                      <m:sub>
                        <m:r>
                          <a:rPr lang="hu-HU" sz="1100" i="1">
                            <a:solidFill>
                              <a:sysClr val="windowText" lastClr="00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𝑖</m:t>
                        </m:r>
                        <m:r>
                          <a:rPr lang="hu-HU" sz="1100" i="1">
                            <a:solidFill>
                              <a:sysClr val="windowText" lastClr="00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=1</m:t>
                        </m:r>
                      </m:sub>
                      <m:sup>
                        <m:r>
                          <a:rPr lang="hu-HU" sz="1100" i="1">
                            <a:solidFill>
                              <a:sysClr val="windowText" lastClr="00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𝑛</m:t>
                        </m:r>
                      </m:sup>
                      <m:e>
                        <m:r>
                          <a:rPr lang="hu-HU" sz="1100" i="1">
                            <a:solidFill>
                              <a:sysClr val="windowText" lastClr="00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2</m:t>
                        </m:r>
                        <m:r>
                          <a:rPr lang="hu-HU" sz="1100" b="0" i="1">
                            <a:solidFill>
                              <a:sysClr val="windowText" lastClr="00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⋅</m:t>
                        </m:r>
                        <m:d>
                          <m:dPr>
                            <m:ctrlPr>
                              <a:rPr lang="hu-HU" sz="1100" b="0" i="1">
                                <a:solidFill>
                                  <a:sysClr val="windowText" lastClr="000000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a:rPr lang="hu-HU" sz="1100" b="0" i="1">
                                <a:solidFill>
                                  <a:sysClr val="windowText" lastClr="000000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𝑏</m:t>
                            </m:r>
                            <m:sSubSup>
                              <m:sSubSupPr>
                                <m:ctrlPr>
                                  <a:rPr lang="hu-HU" sz="1100" b="0" i="1">
                                    <a:solidFill>
                                      <a:sysClr val="windowText" lastClr="000000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SupPr>
                              <m:e>
                                <m:r>
                                  <a:rPr lang="hu-HU" sz="1100" b="0" i="1">
                                    <a:solidFill>
                                      <a:sysClr val="windowText" lastClr="000000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𝑥</m:t>
                                </m:r>
                              </m:e>
                              <m:sub>
                                <m:r>
                                  <a:rPr lang="hu-HU" sz="1100" b="0" i="1">
                                    <a:solidFill>
                                      <a:sysClr val="windowText" lastClr="000000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𝑖</m:t>
                                </m:r>
                              </m:sub>
                              <m:sup>
                                <m:r>
                                  <a:rPr lang="hu-HU" sz="1100" b="0" i="1">
                                    <a:solidFill>
                                      <a:sysClr val="windowText" lastClr="000000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2</m:t>
                                </m:r>
                              </m:sup>
                            </m:sSubSup>
                            <m:r>
                              <a:rPr lang="hu-HU" sz="1100" i="1">
                                <a:solidFill>
                                  <a:sysClr val="windowText" lastClr="000000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−</m:t>
                            </m:r>
                            <m:sSub>
                              <m:sSubPr>
                                <m:ctrlPr>
                                  <a:rPr lang="hu-HU" sz="1100" i="1">
                                    <a:solidFill>
                                      <a:sysClr val="windowText" lastClr="000000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u-HU" sz="1100" i="1">
                                    <a:solidFill>
                                      <a:sysClr val="windowText" lastClr="000000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𝑦</m:t>
                                </m:r>
                              </m:e>
                              <m:sub>
                                <m:r>
                                  <a:rPr lang="hu-HU" sz="1100" i="1">
                                    <a:solidFill>
                                      <a:sysClr val="windowText" lastClr="000000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𝑖</m:t>
                                </m:r>
                              </m:sub>
                            </m:sSub>
                          </m:e>
                        </m:d>
                        <m:r>
                          <a:rPr lang="hu-HU" sz="1100" b="0" i="1">
                            <a:solidFill>
                              <a:sysClr val="windowText" lastClr="00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⋅</m:t>
                        </m:r>
                        <m:sSubSup>
                          <m:sSubSupPr>
                            <m:ctrlPr>
                              <a:rPr lang="hu-HU" sz="1100" b="0" i="1">
                                <a:solidFill>
                                  <a:sysClr val="windowText" lastClr="000000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SupPr>
                          <m:e>
                            <m:r>
                              <a:rPr lang="hu-HU" sz="1100" b="0" i="1">
                                <a:solidFill>
                                  <a:sysClr val="windowText" lastClr="000000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𝑥</m:t>
                            </m:r>
                          </m:e>
                          <m:sub>
                            <m:r>
                              <a:rPr lang="hu-HU" sz="1100" b="0" i="1">
                                <a:solidFill>
                                  <a:sysClr val="windowText" lastClr="000000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𝑖</m:t>
                            </m:r>
                          </m:sub>
                          <m:sup>
                            <m:r>
                              <a:rPr lang="hu-HU" sz="1100" b="0" i="1">
                                <a:solidFill>
                                  <a:sysClr val="windowText" lastClr="000000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2</m:t>
                            </m:r>
                          </m:sup>
                        </m:sSubSup>
                      </m:e>
                    </m:nary>
                    <m:r>
                      <a:rPr lang="hu-HU" sz="1100" i="1">
                        <a:solidFill>
                          <a:sysClr val="windowText" lastClr="000000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→</m:t>
                    </m:r>
                    <m:r>
                      <a:rPr lang="hu-HU" sz="1100" b="0" i="1">
                        <a:solidFill>
                          <a:sysClr val="windowText" lastClr="000000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𝑏</m:t>
                    </m:r>
                    <m:r>
                      <a:rPr lang="hu-HU" sz="1100" b="0" i="1">
                        <a:solidFill>
                          <a:sysClr val="windowText" lastClr="000000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hu-HU" sz="1100" b="0" i="1">
                            <a:solidFill>
                              <a:sysClr val="windowText" lastClr="00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limLoc m:val="undOvr"/>
                            <m:ctrlPr>
                              <a:rPr lang="hu-HU" sz="110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</m:ctrlPr>
                          </m:naryPr>
                          <m:sub>
                            <m:r>
                              <a:rPr lang="hu-HU" sz="110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𝑖</m:t>
                            </m:r>
                            <m:r>
                              <a:rPr lang="hu-HU" sz="110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=1</m:t>
                            </m:r>
                          </m:sub>
                          <m:sup>
                            <m:r>
                              <a:rPr lang="hu-HU" sz="110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𝑛</m:t>
                            </m:r>
                          </m:sup>
                          <m:e>
                            <m:sSub>
                              <m:sSubPr>
                                <m:ctrlPr>
                                  <a:rPr lang="hu-HU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u-HU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𝑦</m:t>
                                </m:r>
                              </m:e>
                              <m:sub>
                                <m:r>
                                  <a:rPr lang="hu-HU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𝑖</m:t>
                                </m:r>
                              </m:sub>
                            </m:sSub>
                            <m:r>
                              <a:rPr lang="hu-HU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⋅</m:t>
                            </m:r>
                            <m:sSubSup>
                              <m:sSubSupPr>
                                <m:ctrlPr>
                                  <a:rPr lang="hu-HU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</m:ctrlPr>
                              </m:sSubSupPr>
                              <m:e>
                                <m:r>
                                  <a:rPr lang="hu-HU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𝑥</m:t>
                                </m:r>
                              </m:e>
                              <m:sub>
                                <m:r>
                                  <a:rPr lang="hu-HU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𝑖</m:t>
                                </m:r>
                              </m:sub>
                              <m:sup>
                                <m:r>
                                  <a:rPr lang="hu-HU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2</m:t>
                                </m:r>
                              </m:sup>
                            </m:sSubSup>
                          </m:e>
                        </m:nary>
                      </m:num>
                      <m:den>
                        <m:nary>
                          <m:naryPr>
                            <m:chr m:val="∑"/>
                            <m:limLoc m:val="undOvr"/>
                            <m:ctrlPr>
                              <a:rPr lang="hu-HU" sz="110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</m:ctrlPr>
                          </m:naryPr>
                          <m:sub>
                            <m:r>
                              <a:rPr lang="hu-HU" sz="110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𝑖</m:t>
                            </m:r>
                            <m:r>
                              <a:rPr lang="hu-HU" sz="110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=1</m:t>
                            </m:r>
                          </m:sub>
                          <m:sup>
                            <m:r>
                              <a:rPr lang="hu-HU" sz="110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𝑛</m:t>
                            </m:r>
                          </m:sup>
                          <m:e>
                            <m:sSubSup>
                              <m:sSubSupPr>
                                <m:ctrlPr>
                                  <a:rPr lang="hu-HU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</m:ctrlPr>
                              </m:sSubSupPr>
                              <m:e>
                                <m:r>
                                  <a:rPr lang="hu-HU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𝑥</m:t>
                                </m:r>
                              </m:e>
                              <m:sub>
                                <m:r>
                                  <a:rPr lang="hu-HU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𝑖</m:t>
                                </m:r>
                              </m:sub>
                              <m:sup>
                                <m:r>
                                  <a:rPr lang="hu-HU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4</m:t>
                                </m:r>
                              </m:sup>
                            </m:sSubSup>
                          </m:e>
                        </m:nary>
                      </m:den>
                    </m:f>
                  </m:oMath>
                </m:oMathPara>
              </a14:m>
              <a:endParaRPr lang="hu-HU" sz="1100">
                <a:solidFill>
                  <a:sysClr val="windowText" lastClr="000000"/>
                </a:solidFill>
              </a:endParaRPr>
            </a:p>
          </xdr:txBody>
        </xdr:sp>
      </mc:Choice>
      <mc:Fallback>
        <xdr:sp macro="" textlink="">
          <xdr:nvSpPr>
            <xdr:cNvPr id="3" name="Szövegdoboz 2"/>
            <xdr:cNvSpPr txBox="1"/>
          </xdr:nvSpPr>
          <xdr:spPr>
            <a:xfrm>
              <a:off x="5461000" y="4762500"/>
              <a:ext cx="4508478" cy="46211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hu-HU" sz="1100" b="0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𝐹_2=</a:t>
              </a:r>
              <a:r>
                <a:rPr lang="hu-HU" sz="11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∑1_(𝑖=1)^𝑛▒(</a:t>
              </a:r>
              <a:r>
                <a:rPr lang="hu-HU" sz="1100" b="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𝑏𝑥_𝑖^2</a:t>
              </a:r>
              <a:r>
                <a:rPr lang="hu-HU" sz="11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−𝑦_𝑖 )^2 →</a:t>
              </a:r>
              <a:r>
                <a:rPr lang="hu-HU" sz="1100" b="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0=</a:t>
              </a:r>
              <a:r>
                <a:rPr lang="hu-HU" sz="11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(𝜕𝐹</a:t>
              </a:r>
              <a:r>
                <a:rPr lang="hu-HU" sz="1100" b="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_2)/</a:t>
              </a:r>
              <a:r>
                <a:rPr lang="hu-HU" sz="11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𝜕</a:t>
              </a:r>
              <a:r>
                <a:rPr lang="hu-HU" sz="1100" b="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𝑏</a:t>
              </a:r>
              <a:r>
                <a:rPr lang="hu-HU" sz="11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=∑1_(𝑖=1)^𝑛</a:t>
              </a:r>
              <a:r>
                <a:rPr lang="hu-HU" sz="1100" b="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▒〖</a:t>
              </a:r>
              <a:r>
                <a:rPr lang="hu-HU" sz="11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2</a:t>
              </a:r>
              <a:r>
                <a:rPr lang="hu-HU" sz="1100" b="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⋅(𝑏𝑥_𝑖^2</a:t>
              </a:r>
              <a:r>
                <a:rPr lang="hu-HU" sz="11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−𝑦_𝑖 )</a:t>
              </a:r>
              <a:r>
                <a:rPr lang="hu-HU" sz="1100" b="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⋅𝑥_𝑖^2 〗</a:t>
              </a:r>
              <a:r>
                <a:rPr lang="hu-HU" sz="11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→</a:t>
              </a:r>
              <a:r>
                <a:rPr lang="hu-HU" sz="1100" b="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𝑏=(</a:t>
              </a:r>
              <a:r>
                <a:rPr lang="hu-HU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∑1_(</a:t>
              </a:r>
              <a:r>
                <a:rPr lang="hu-HU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𝑖=1)^𝑛</a:t>
              </a:r>
              <a:r>
                <a:rPr lang="hu-HU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▒〖𝑦_𝑖⋅𝑥_𝑖^2 〗</a:t>
              </a:r>
              <a:r>
                <a:rPr lang="hu-HU" sz="1100" b="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)/(</a:t>
              </a:r>
              <a:r>
                <a:rPr lang="hu-HU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∑1_(</a:t>
              </a:r>
              <a:r>
                <a:rPr lang="hu-HU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𝑖=1)^𝑛</a:t>
              </a:r>
              <a:r>
                <a:rPr lang="hu-HU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▒𝑥_𝑖^4 </a:t>
              </a:r>
              <a:r>
                <a:rPr lang="hu-HU" sz="1100" b="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</a:t>
              </a:r>
              <a:endParaRPr lang="hu-HU" sz="1100">
                <a:solidFill>
                  <a:sysClr val="windowText" lastClr="000000"/>
                </a:solidFill>
              </a:endParaRPr>
            </a:p>
          </xdr:txBody>
        </xdr:sp>
      </mc:Fallback>
    </mc:AlternateContent>
    <xdr:clientData/>
  </xdr:oneCellAnchor>
  <xdr:twoCellAnchor>
    <xdr:from>
      <xdr:col>0</xdr:col>
      <xdr:colOff>95250</xdr:colOff>
      <xdr:row>22</xdr:row>
      <xdr:rowOff>50800</xdr:rowOff>
    </xdr:from>
    <xdr:to>
      <xdr:col>5</xdr:col>
      <xdr:colOff>133350</xdr:colOff>
      <xdr:row>38</xdr:row>
      <xdr:rowOff>95250</xdr:rowOff>
    </xdr:to>
    <xdr:graphicFrame macro="">
      <xdr:nvGraphicFramePr>
        <xdr:cNvPr id="4" name="Diagra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209550</xdr:colOff>
      <xdr:row>7</xdr:row>
      <xdr:rowOff>200024</xdr:rowOff>
    </xdr:from>
    <xdr:to>
      <xdr:col>11</xdr:col>
      <xdr:colOff>247650</xdr:colOff>
      <xdr:row>22</xdr:row>
      <xdr:rowOff>133349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495301</xdr:colOff>
      <xdr:row>7</xdr:row>
      <xdr:rowOff>342900</xdr:rowOff>
    </xdr:from>
    <xdr:to>
      <xdr:col>18</xdr:col>
      <xdr:colOff>171451</xdr:colOff>
      <xdr:row>18</xdr:row>
      <xdr:rowOff>19049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533400</xdr:colOff>
      <xdr:row>8</xdr:row>
      <xdr:rowOff>142875</xdr:rowOff>
    </xdr:from>
    <xdr:to>
      <xdr:col>16</xdr:col>
      <xdr:colOff>228600</xdr:colOff>
      <xdr:row>23</xdr:row>
      <xdr:rowOff>28575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466725</xdr:colOff>
      <xdr:row>6</xdr:row>
      <xdr:rowOff>171450</xdr:rowOff>
    </xdr:from>
    <xdr:ext cx="2296911" cy="462114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" name="Szövegdoboz 1"/>
            <xdr:cNvSpPr txBox="1"/>
          </xdr:nvSpPr>
          <xdr:spPr>
            <a:xfrm>
              <a:off x="8534400" y="1333500"/>
              <a:ext cx="2296911" cy="46211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u-HU" sz="1100" b="0" i="1">
                        <a:latin typeface="Cambria Math" panose="02040503050406030204" pitchFamily="18" charset="0"/>
                      </a:rPr>
                      <m:t>𝐹</m:t>
                    </m:r>
                    <m:r>
                      <a:rPr lang="hu-HU" sz="1100" b="0" i="1">
                        <a:latin typeface="Cambria Math" panose="02040503050406030204" pitchFamily="18" charset="0"/>
                      </a:rPr>
                      <m:t>=</m:t>
                    </m:r>
                    <m:nary>
                      <m:naryPr>
                        <m:chr m:val="∑"/>
                        <m:limLoc m:val="undOvr"/>
                        <m:ctrlPr>
                          <a:rPr lang="hu-H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naryPr>
                      <m:sub>
                        <m:r>
                          <a:rPr lang="hu-H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𝑖</m:t>
                        </m:r>
                        <m:r>
                          <a:rPr lang="hu-H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=1</m:t>
                        </m:r>
                      </m:sub>
                      <m:sup>
                        <m:r>
                          <a:rPr lang="hu-H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𝑛</m:t>
                        </m:r>
                      </m:sup>
                      <m:e>
                        <m:sSup>
                          <m:sSupPr>
                            <m:ctrlPr>
                              <a:rPr lang="hu-HU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pPr>
                          <m:e>
                            <m:d>
                              <m:dPr>
                                <m:ctrlPr>
                                  <a:rPr lang="hu-HU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dPr>
                              <m:e>
                                <m:r>
                                  <a:rPr lang="hu-HU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𝑎</m:t>
                                </m:r>
                                <m:r>
                                  <a:rPr lang="hu-HU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⋅</m:t>
                                </m:r>
                                <m:r>
                                  <m:rPr>
                                    <m:sty m:val="p"/>
                                  </m:rPr>
                                  <a:rPr lang="hu-HU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sin</m:t>
                                </m:r>
                                <m:r>
                                  <a:rPr lang="hu-HU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⁡(10,68⋅</m:t>
                                </m:r>
                                <m:sSub>
                                  <m:sSubPr>
                                    <m:ctrlPr>
                                      <a:rPr lang="hu-HU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a:rPr lang="hu-HU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𝑡</m:t>
                                    </m:r>
                                  </m:e>
                                  <m:sub>
                                    <m:r>
                                      <a:rPr lang="hu-HU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𝑖</m:t>
                                    </m:r>
                                  </m:sub>
                                </m:sSub>
                                <m:r>
                                  <a:rPr lang="hu-HU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)+</m:t>
                                </m:r>
                                <m:r>
                                  <a:rPr lang="hu-HU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𝑏</m:t>
                                </m:r>
                                <m:r>
                                  <a:rPr lang="hu-HU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−</m:t>
                                </m:r>
                                <m:sSub>
                                  <m:sSubPr>
                                    <m:ctrlPr>
                                      <a:rPr lang="hu-HU" sz="110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a:rPr lang="hu-HU" sz="110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𝑦</m:t>
                                    </m:r>
                                  </m:e>
                                  <m:sub>
                                    <m:r>
                                      <a:rPr lang="hu-HU" sz="110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𝑖</m:t>
                                    </m:r>
                                  </m:sub>
                                </m:sSub>
                              </m:e>
                            </m:d>
                          </m:e>
                          <m:sup>
                            <m:r>
                              <a:rPr lang="hu-HU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2</m:t>
                            </m:r>
                          </m:sup>
                        </m:sSup>
                      </m:e>
                    </m:nary>
                  </m:oMath>
                </m:oMathPara>
              </a14:m>
              <a:endParaRPr lang="hu-HU" sz="1100"/>
            </a:p>
          </xdr:txBody>
        </xdr:sp>
      </mc:Choice>
      <mc:Fallback>
        <xdr:sp macro="" textlink="">
          <xdr:nvSpPr>
            <xdr:cNvPr id="2" name="Szövegdoboz 1"/>
            <xdr:cNvSpPr txBox="1"/>
          </xdr:nvSpPr>
          <xdr:spPr>
            <a:xfrm>
              <a:off x="8534400" y="1333500"/>
              <a:ext cx="2296911" cy="46211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hu-HU" sz="1100" b="0" i="0">
                  <a:latin typeface="Cambria Math" panose="02040503050406030204" pitchFamily="18" charset="0"/>
                </a:rPr>
                <a:t>𝐹=</a:t>
              </a:r>
              <a:r>
                <a:rPr lang="hu-H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∑1_(𝑖=1)^𝑛▒(𝑎</a:t>
              </a:r>
              <a:r>
                <a:rPr lang="hu-H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⋅sin⁡(10,68⋅𝑡_𝑖)+𝑏</a:t>
              </a:r>
              <a:r>
                <a:rPr lang="hu-H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−𝑦_𝑖 )^2 </a:t>
              </a:r>
              <a:endParaRPr lang="hu-HU" sz="1100"/>
            </a:p>
          </xdr:txBody>
        </xdr:sp>
      </mc:Fallback>
    </mc:AlternateContent>
    <xdr:clientData/>
  </xdr:oneCellAnchor>
  <xdr:oneCellAnchor>
    <xdr:from>
      <xdr:col>9</xdr:col>
      <xdr:colOff>533400</xdr:colOff>
      <xdr:row>9</xdr:row>
      <xdr:rowOff>180975</xdr:rowOff>
    </xdr:from>
    <xdr:ext cx="8236357" cy="462114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" name="Szövegdoboz 2"/>
            <xdr:cNvSpPr txBox="1"/>
          </xdr:nvSpPr>
          <xdr:spPr>
            <a:xfrm>
              <a:off x="8601075" y="1933575"/>
              <a:ext cx="8236357" cy="46211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a:rPr lang="hu-HU" sz="1100" b="0" i="1">
                        <a:latin typeface="Cambria Math" panose="02040503050406030204" pitchFamily="18" charset="0"/>
                      </a:rPr>
                      <m:t>0=</m:t>
                    </m:r>
                    <m:f>
                      <m:fPr>
                        <m:ctrlPr>
                          <a:rPr lang="hu-HU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hu-HU" sz="1100" b="0" i="1">
                            <a:latin typeface="Cambria Math" panose="02040503050406030204" pitchFamily="18" charset="0"/>
                          </a:rPr>
                          <m:t>𝜕</m:t>
                        </m:r>
                        <m:r>
                          <a:rPr lang="hu-HU" sz="1100" b="0" i="1">
                            <a:latin typeface="Cambria Math" panose="02040503050406030204" pitchFamily="18" charset="0"/>
                          </a:rPr>
                          <m:t>𝐹</m:t>
                        </m:r>
                      </m:num>
                      <m:den>
                        <m:r>
                          <a:rPr lang="hu-HU" sz="1100" b="0" i="1">
                            <a:latin typeface="Cambria Math" panose="02040503050406030204" pitchFamily="18" charset="0"/>
                          </a:rPr>
                          <m:t>𝜕</m:t>
                        </m:r>
                        <m:r>
                          <a:rPr lang="hu-HU" sz="1100" b="0" i="1">
                            <a:latin typeface="Cambria Math" panose="02040503050406030204" pitchFamily="18" charset="0"/>
                          </a:rPr>
                          <m:t>𝑎</m:t>
                        </m:r>
                      </m:den>
                    </m:f>
                    <m:r>
                      <a:rPr lang="hu-HU" sz="1100" b="0" i="1">
                        <a:latin typeface="Cambria Math" panose="02040503050406030204" pitchFamily="18" charset="0"/>
                      </a:rPr>
                      <m:t>=</m:t>
                    </m:r>
                    <m:nary>
                      <m:naryPr>
                        <m:chr m:val="∑"/>
                        <m:limLoc m:val="undOvr"/>
                        <m:ctrlPr>
                          <a:rPr lang="hu-H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naryPr>
                      <m:sub>
                        <m:r>
                          <a:rPr lang="hu-H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𝑖</m:t>
                        </m:r>
                        <m:r>
                          <a:rPr lang="hu-H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=1</m:t>
                        </m:r>
                      </m:sub>
                      <m:sup>
                        <m:r>
                          <a:rPr lang="hu-H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𝑛</m:t>
                        </m:r>
                      </m:sup>
                      <m:e>
                        <m:r>
                          <a:rPr lang="hu-H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2⋅</m:t>
                        </m:r>
                        <m:d>
                          <m:dPr>
                            <m:ctrlPr>
                              <a:rPr lang="hu-HU" sz="110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a:rPr lang="hu-HU" sz="110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𝑎</m:t>
                            </m:r>
                            <m:r>
                              <a:rPr lang="hu-HU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⋅</m:t>
                            </m:r>
                            <m:func>
                              <m:funcPr>
                                <m:ctrlPr>
                                  <a:rPr lang="hu-HU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funcPr>
                              <m:fName>
                                <m:r>
                                  <m:rPr>
                                    <m:sty m:val="p"/>
                                  </m:rPr>
                                  <a:rPr lang="hu-HU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sin</m:t>
                                </m:r>
                              </m:fName>
                              <m:e>
                                <m:d>
                                  <m:dPr>
                                    <m:ctrlPr>
                                      <a:rPr lang="hu-HU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dPr>
                                  <m:e>
                                    <m:r>
                                      <a:rPr lang="hu-HU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10,68⋅</m:t>
                                    </m:r>
                                    <m:sSub>
                                      <m:sSubPr>
                                        <m:ctrlPr>
                                          <a:rPr lang="hu-HU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+mn-lt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sSubPr>
                                      <m:e>
                                        <m:r>
                                          <a:rPr lang="hu-HU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+mn-lt"/>
                                            <a:ea typeface="+mn-ea"/>
                                            <a:cs typeface="+mn-cs"/>
                                          </a:rPr>
                                          <m:t>𝑡</m:t>
                                        </m:r>
                                      </m:e>
                                      <m:sub>
                                        <m:r>
                                          <a:rPr lang="hu-HU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+mn-lt"/>
                                            <a:ea typeface="+mn-ea"/>
                                            <a:cs typeface="+mn-cs"/>
                                          </a:rPr>
                                          <m:t>𝑖</m:t>
                                        </m:r>
                                      </m:sub>
                                    </m:sSub>
                                  </m:e>
                                </m:d>
                              </m:e>
                            </m:func>
                            <m:r>
                              <a:rPr lang="hu-HU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+</m:t>
                            </m:r>
                            <m:r>
                              <a:rPr lang="hu-HU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𝑏</m:t>
                            </m:r>
                            <m:r>
                              <a:rPr lang="hu-HU" sz="110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−</m:t>
                            </m:r>
                            <m:sSub>
                              <m:sSubPr>
                                <m:ctrlPr>
                                  <a:rPr lang="hu-HU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u-HU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𝑦</m:t>
                                </m:r>
                              </m:e>
                              <m:sub>
                                <m:r>
                                  <a:rPr lang="hu-HU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𝑖</m:t>
                                </m:r>
                              </m:sub>
                            </m:sSub>
                          </m:e>
                        </m:d>
                        <m:r>
                          <a:rPr lang="hu-H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⋅</m:t>
                        </m:r>
                        <m:func>
                          <m:funcPr>
                            <m:ctrlPr>
                              <a:rPr lang="hu-HU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</m:ctrlPr>
                          </m:funcPr>
                          <m:fName>
                            <m:r>
                              <m:rPr>
                                <m:sty m:val="p"/>
                              </m:rPr>
                              <a:rPr lang="hu-HU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sin</m:t>
                            </m:r>
                          </m:fName>
                          <m:e>
                            <m:d>
                              <m:dPr>
                                <m:ctrlPr>
                                  <a:rPr lang="hu-HU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</m:ctrlPr>
                              </m:dPr>
                              <m:e>
                                <m:r>
                                  <a:rPr lang="hu-HU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10,68⋅</m:t>
                                </m:r>
                                <m:sSub>
                                  <m:sSubPr>
                                    <m:ctrlPr>
                                      <a:rPr lang="hu-HU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a:rPr lang="hu-HU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𝑡</m:t>
                                    </m:r>
                                  </m:e>
                                  <m:sub>
                                    <m:r>
                                      <a:rPr lang="hu-HU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𝑖</m:t>
                                    </m:r>
                                  </m:sub>
                                </m:sSub>
                              </m:e>
                            </m:d>
                          </m:e>
                        </m:func>
                      </m:e>
                    </m:nary>
                    <m:r>
                      <a:rPr lang="hu-HU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→</m:t>
                    </m:r>
                    <m:r>
                      <a:rPr lang="hu-HU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𝑎</m:t>
                    </m:r>
                    <m:r>
                      <a:rPr lang="hu-HU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⋅</m:t>
                    </m:r>
                    <m:nary>
                      <m:naryPr>
                        <m:chr m:val="∑"/>
                        <m:limLoc m:val="undOvr"/>
                        <m:ctrlPr>
                          <a:rPr lang="hu-HU" sz="110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</m:ctrlPr>
                      </m:naryPr>
                      <m:sub>
                        <m:r>
                          <a:rPr lang="hu-HU" sz="110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𝑖</m:t>
                        </m:r>
                        <m:r>
                          <a:rPr lang="hu-HU" sz="110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=1</m:t>
                        </m:r>
                      </m:sub>
                      <m:sup>
                        <m:r>
                          <a:rPr lang="hu-HU" sz="110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𝑛</m:t>
                        </m:r>
                      </m:sup>
                      <m:e>
                        <m:sSup>
                          <m:sSupPr>
                            <m:ctrlPr>
                              <a:rPr lang="hu-HU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pPr>
                          <m:e>
                            <m:func>
                              <m:funcPr>
                                <m:ctrlPr>
                                  <a:rPr lang="hu-HU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</m:ctrlPr>
                              </m:funcPr>
                              <m:fName>
                                <m:r>
                                  <m:rPr>
                                    <m:sty m:val="p"/>
                                  </m:rPr>
                                  <a:rPr lang="hu-HU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sin</m:t>
                                </m:r>
                              </m:fName>
                              <m:e>
                                <m:d>
                                  <m:dPr>
                                    <m:ctrlPr>
                                      <a:rPr lang="hu-HU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</m:ctrlPr>
                                  </m:dPr>
                                  <m:e>
                                    <m:r>
                                      <a:rPr lang="hu-HU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10,68⋅</m:t>
                                    </m:r>
                                    <m:sSub>
                                      <m:sSubPr>
                                        <m:ctrlPr>
                                          <a:rPr lang="hu-HU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+mn-lt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sSubPr>
                                      <m:e>
                                        <m:r>
                                          <a:rPr lang="hu-HU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+mn-lt"/>
                                            <a:ea typeface="+mn-ea"/>
                                            <a:cs typeface="+mn-cs"/>
                                          </a:rPr>
                                          <m:t>𝑡</m:t>
                                        </m:r>
                                      </m:e>
                                      <m:sub>
                                        <m:r>
                                          <a:rPr lang="hu-HU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+mn-lt"/>
                                            <a:ea typeface="+mn-ea"/>
                                            <a:cs typeface="+mn-cs"/>
                                          </a:rPr>
                                          <m:t>𝑖</m:t>
                                        </m:r>
                                      </m:sub>
                                    </m:sSub>
                                  </m:e>
                                </m:d>
                              </m:e>
                            </m:func>
                          </m:e>
                          <m:sup>
                            <m:r>
                              <a:rPr lang="hu-HU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2</m:t>
                            </m:r>
                          </m:sup>
                        </m:sSup>
                      </m:e>
                    </m:nary>
                    <m:r>
                      <a:rPr lang="hu-HU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r>
                      <a:rPr lang="hu-HU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𝑏</m:t>
                    </m:r>
                    <m:r>
                      <a:rPr lang="hu-HU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⋅</m:t>
                    </m:r>
                    <m:nary>
                      <m:naryPr>
                        <m:chr m:val="∑"/>
                        <m:limLoc m:val="undOvr"/>
                        <m:ctrlPr>
                          <a:rPr lang="hu-HU" sz="110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</m:ctrlPr>
                      </m:naryPr>
                      <m:sub>
                        <m:r>
                          <a:rPr lang="hu-HU" sz="110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𝑖</m:t>
                        </m:r>
                        <m:r>
                          <a:rPr lang="hu-HU" sz="110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=1</m:t>
                        </m:r>
                      </m:sub>
                      <m:sup>
                        <m:r>
                          <a:rPr lang="hu-HU" sz="110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𝑛</m:t>
                        </m:r>
                      </m:sup>
                      <m:e>
                        <m:func>
                          <m:funcPr>
                            <m:ctrlPr>
                              <a:rPr lang="hu-HU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</m:ctrlPr>
                          </m:funcPr>
                          <m:fName>
                            <m:r>
                              <m:rPr>
                                <m:sty m:val="p"/>
                              </m:rPr>
                              <a:rPr lang="hu-HU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sin</m:t>
                            </m:r>
                          </m:fName>
                          <m:e>
                            <m:d>
                              <m:dPr>
                                <m:ctrlPr>
                                  <a:rPr lang="hu-HU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</m:ctrlPr>
                              </m:dPr>
                              <m:e>
                                <m:r>
                                  <a:rPr lang="hu-HU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10,68⋅</m:t>
                                </m:r>
                                <m:sSub>
                                  <m:sSubPr>
                                    <m:ctrlPr>
                                      <a:rPr lang="hu-HU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a:rPr lang="hu-HU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𝑡</m:t>
                                    </m:r>
                                  </m:e>
                                  <m:sub>
                                    <m:r>
                                      <a:rPr lang="hu-HU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𝑖</m:t>
                                    </m:r>
                                  </m:sub>
                                </m:sSub>
                              </m:e>
                            </m:d>
                          </m:e>
                        </m:func>
                      </m:e>
                    </m:nary>
                    <m:r>
                      <a:rPr lang="hu-HU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nary>
                      <m:naryPr>
                        <m:chr m:val="∑"/>
                        <m:limLoc m:val="undOvr"/>
                        <m:ctrlPr>
                          <a:rPr lang="hu-HU" sz="110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</m:ctrlPr>
                      </m:naryPr>
                      <m:sub>
                        <m:r>
                          <a:rPr lang="hu-HU" sz="110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𝑖</m:t>
                        </m:r>
                        <m:r>
                          <a:rPr lang="hu-HU" sz="110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=1</m:t>
                        </m:r>
                      </m:sub>
                      <m:sup>
                        <m:r>
                          <a:rPr lang="hu-HU" sz="110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𝑛</m:t>
                        </m:r>
                      </m:sup>
                      <m:e>
                        <m:sSub>
                          <m:sSubPr>
                            <m:ctrlPr>
                              <a:rPr lang="hu-HU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hu-HU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𝑦</m:t>
                            </m:r>
                          </m:e>
                          <m:sub>
                            <m:r>
                              <a:rPr lang="hu-HU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𝑖</m:t>
                            </m:r>
                          </m:sub>
                        </m:sSub>
                        <m:r>
                          <a:rPr lang="hu-H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⋅</m:t>
                        </m:r>
                        <m:func>
                          <m:funcPr>
                            <m:ctrlPr>
                              <a:rPr lang="hu-HU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</m:ctrlPr>
                          </m:funcPr>
                          <m:fName>
                            <m:r>
                              <m:rPr>
                                <m:sty m:val="p"/>
                              </m:rPr>
                              <a:rPr lang="hu-HU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sin</m:t>
                            </m:r>
                          </m:fName>
                          <m:e>
                            <m:d>
                              <m:dPr>
                                <m:ctrlPr>
                                  <a:rPr lang="hu-HU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</m:ctrlPr>
                              </m:dPr>
                              <m:e>
                                <m:r>
                                  <a:rPr lang="hu-HU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10,68⋅</m:t>
                                </m:r>
                                <m:sSub>
                                  <m:sSubPr>
                                    <m:ctrlPr>
                                      <a:rPr lang="hu-HU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a:rPr lang="hu-HU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𝑡</m:t>
                                    </m:r>
                                  </m:e>
                                  <m:sub>
                                    <m:r>
                                      <a:rPr lang="hu-HU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𝑖</m:t>
                                    </m:r>
                                  </m:sub>
                                </m:sSub>
                              </m:e>
                            </m:d>
                          </m:e>
                        </m:func>
                      </m:e>
                    </m:nary>
                  </m:oMath>
                </m:oMathPara>
              </a14:m>
              <a:endParaRPr lang="hu-HU" sz="1100"/>
            </a:p>
          </xdr:txBody>
        </xdr:sp>
      </mc:Choice>
      <mc:Fallback>
        <xdr:sp macro="" textlink="">
          <xdr:nvSpPr>
            <xdr:cNvPr id="3" name="Szövegdoboz 2"/>
            <xdr:cNvSpPr txBox="1"/>
          </xdr:nvSpPr>
          <xdr:spPr>
            <a:xfrm>
              <a:off x="8601075" y="1933575"/>
              <a:ext cx="8236357" cy="46211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hu-HU" sz="1100" b="0" i="0">
                  <a:latin typeface="Cambria Math" panose="02040503050406030204" pitchFamily="18" charset="0"/>
                </a:rPr>
                <a:t>0=𝜕𝐹/𝜕𝑎=</a:t>
              </a:r>
              <a:r>
                <a:rPr lang="hu-H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∑1_(𝑖=1)^𝑛▒〖</a:t>
              </a:r>
              <a:r>
                <a:rPr lang="hu-H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2⋅</a:t>
              </a:r>
              <a:r>
                <a:rPr lang="hu-HU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</a:t>
              </a:r>
              <a:r>
                <a:rPr lang="hu-HU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𝑎</a:t>
              </a:r>
              <a:r>
                <a:rPr lang="hu-HU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⋅sin</a:t>
              </a:r>
              <a:r>
                <a:rPr lang="hu-H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⁡(</a:t>
              </a:r>
              <a:r>
                <a:rPr lang="hu-HU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10,68⋅𝑡_𝑖</a:t>
              </a:r>
              <a:r>
                <a:rPr lang="hu-H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)</a:t>
              </a:r>
              <a:r>
                <a:rPr lang="hu-HU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+𝑏</a:t>
              </a:r>
              <a:r>
                <a:rPr lang="hu-HU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−𝑦_𝑖 )</a:t>
              </a:r>
              <a:r>
                <a:rPr lang="hu-H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⋅</a:t>
              </a:r>
              <a:r>
                <a:rPr lang="hu-HU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sin⁡(10,68⋅𝑡_𝑖 )</a:t>
              </a:r>
              <a:r>
                <a:rPr lang="hu-H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〗→𝑎⋅</a:t>
              </a:r>
              <a:r>
                <a:rPr lang="hu-HU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∑1_(𝑖=1)^𝑛</a:t>
              </a:r>
              <a:r>
                <a:rPr lang="hu-HU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▒</a:t>
              </a:r>
              <a:r>
                <a:rPr lang="hu-H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u-HU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sin⁡(10,68⋅𝑡_𝑖 )</a:t>
              </a:r>
              <a:r>
                <a:rPr lang="hu-H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〗^2</a:t>
              </a:r>
              <a:r>
                <a:rPr lang="hu-HU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hu-H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+𝑏⋅</a:t>
              </a:r>
              <a:r>
                <a:rPr lang="hu-HU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∑1_(𝑖=1)^𝑛</a:t>
              </a:r>
              <a:r>
                <a:rPr lang="hu-HU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▒sin⁡(10,68⋅𝑡_𝑖 ) </a:t>
              </a:r>
              <a:r>
                <a:rPr lang="hu-H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=</a:t>
              </a:r>
              <a:r>
                <a:rPr lang="hu-HU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∑1_(𝑖=1)^𝑛</a:t>
              </a:r>
              <a:r>
                <a:rPr lang="hu-HU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▒〖</a:t>
              </a:r>
              <a:r>
                <a:rPr lang="hu-H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𝑦_𝑖⋅</a:t>
              </a:r>
              <a:r>
                <a:rPr lang="hu-HU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sin⁡(10,68⋅𝑡_𝑖 ) 〗</a:t>
              </a:r>
              <a:endParaRPr lang="hu-HU" sz="1100"/>
            </a:p>
          </xdr:txBody>
        </xdr:sp>
      </mc:Fallback>
    </mc:AlternateContent>
    <xdr:clientData/>
  </xdr:oneCellAnchor>
  <xdr:oneCellAnchor>
    <xdr:from>
      <xdr:col>9</xdr:col>
      <xdr:colOff>476250</xdr:colOff>
      <xdr:row>13</xdr:row>
      <xdr:rowOff>9525</xdr:rowOff>
    </xdr:from>
    <xdr:ext cx="5152308" cy="462114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" name="Szövegdoboz 3"/>
            <xdr:cNvSpPr txBox="1"/>
          </xdr:nvSpPr>
          <xdr:spPr>
            <a:xfrm>
              <a:off x="8543925" y="2524125"/>
              <a:ext cx="5152308" cy="46211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u-HU" sz="1100" b="0" i="1">
                        <a:latin typeface="Cambria Math" panose="02040503050406030204" pitchFamily="18" charset="0"/>
                      </a:rPr>
                      <m:t>0=</m:t>
                    </m:r>
                    <m:f>
                      <m:fPr>
                        <m:ctrlPr>
                          <a:rPr lang="hu-HU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hu-HU" sz="1100" b="0" i="1">
                            <a:latin typeface="Cambria Math" panose="02040503050406030204" pitchFamily="18" charset="0"/>
                          </a:rPr>
                          <m:t>𝜕</m:t>
                        </m:r>
                        <m:r>
                          <a:rPr lang="hu-HU" sz="1100" b="0" i="1">
                            <a:latin typeface="Cambria Math" panose="02040503050406030204" pitchFamily="18" charset="0"/>
                          </a:rPr>
                          <m:t>𝐹</m:t>
                        </m:r>
                      </m:num>
                      <m:den>
                        <m:r>
                          <a:rPr lang="hu-HU" sz="1100" b="0" i="1">
                            <a:latin typeface="Cambria Math" panose="02040503050406030204" pitchFamily="18" charset="0"/>
                          </a:rPr>
                          <m:t>𝜕</m:t>
                        </m:r>
                        <m:r>
                          <a:rPr lang="hu-HU" sz="1100" b="0" i="1">
                            <a:latin typeface="Cambria Math" panose="02040503050406030204" pitchFamily="18" charset="0"/>
                          </a:rPr>
                          <m:t>𝑏</m:t>
                        </m:r>
                      </m:den>
                    </m:f>
                    <m:r>
                      <a:rPr lang="hu-HU" sz="1100" b="0" i="1">
                        <a:latin typeface="Cambria Math" panose="02040503050406030204" pitchFamily="18" charset="0"/>
                      </a:rPr>
                      <m:t>=</m:t>
                    </m:r>
                    <m:nary>
                      <m:naryPr>
                        <m:chr m:val="∑"/>
                        <m:limLoc m:val="undOvr"/>
                        <m:ctrlPr>
                          <a:rPr lang="hu-H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naryPr>
                      <m:sub>
                        <m:r>
                          <a:rPr lang="hu-H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𝑖</m:t>
                        </m:r>
                        <m:r>
                          <a:rPr lang="hu-H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=1</m:t>
                        </m:r>
                      </m:sub>
                      <m:sup>
                        <m:r>
                          <a:rPr lang="hu-H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𝑛</m:t>
                        </m:r>
                      </m:sup>
                      <m:e>
                        <m:r>
                          <a:rPr lang="hu-H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2⋅</m:t>
                        </m:r>
                        <m:d>
                          <m:dPr>
                            <m:ctrlPr>
                              <a:rPr lang="hu-HU" sz="110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a:rPr lang="hu-HU" sz="110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𝑎</m:t>
                            </m:r>
                            <m:r>
                              <a:rPr lang="hu-HU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⋅</m:t>
                            </m:r>
                            <m:func>
                              <m:funcPr>
                                <m:ctrlPr>
                                  <a:rPr lang="hu-HU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funcPr>
                              <m:fName>
                                <m:r>
                                  <m:rPr>
                                    <m:sty m:val="p"/>
                                  </m:rPr>
                                  <a:rPr lang="hu-HU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sin</m:t>
                                </m:r>
                              </m:fName>
                              <m:e>
                                <m:d>
                                  <m:dPr>
                                    <m:ctrlPr>
                                      <a:rPr lang="hu-HU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dPr>
                                  <m:e>
                                    <m:r>
                                      <a:rPr lang="hu-HU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10,68⋅</m:t>
                                    </m:r>
                                    <m:sSub>
                                      <m:sSubPr>
                                        <m:ctrlPr>
                                          <a:rPr lang="hu-HU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+mn-lt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sSubPr>
                                      <m:e>
                                        <m:r>
                                          <a:rPr lang="hu-HU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+mn-lt"/>
                                            <a:ea typeface="+mn-ea"/>
                                            <a:cs typeface="+mn-cs"/>
                                          </a:rPr>
                                          <m:t>𝑡</m:t>
                                        </m:r>
                                      </m:e>
                                      <m:sub>
                                        <m:r>
                                          <a:rPr lang="hu-HU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+mn-lt"/>
                                            <a:ea typeface="+mn-ea"/>
                                            <a:cs typeface="+mn-cs"/>
                                          </a:rPr>
                                          <m:t>𝑖</m:t>
                                        </m:r>
                                      </m:sub>
                                    </m:sSub>
                                  </m:e>
                                </m:d>
                              </m:e>
                            </m:func>
                            <m:r>
                              <a:rPr lang="hu-HU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+</m:t>
                            </m:r>
                            <m:r>
                              <a:rPr lang="hu-HU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𝑏</m:t>
                            </m:r>
                            <m:r>
                              <a:rPr lang="hu-HU" sz="110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−</m:t>
                            </m:r>
                            <m:sSub>
                              <m:sSubPr>
                                <m:ctrlPr>
                                  <a:rPr lang="hu-HU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u-HU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𝑦</m:t>
                                </m:r>
                              </m:e>
                              <m:sub>
                                <m:r>
                                  <a:rPr lang="hu-HU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𝑖</m:t>
                                </m:r>
                              </m:sub>
                            </m:sSub>
                          </m:e>
                        </m:d>
                      </m:e>
                    </m:nary>
                    <m:r>
                      <a:rPr lang="hu-HU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→</m:t>
                    </m:r>
                    <m:r>
                      <a:rPr lang="hu-HU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𝑎</m:t>
                    </m:r>
                    <m:r>
                      <a:rPr lang="hu-HU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⋅</m:t>
                    </m:r>
                    <m:nary>
                      <m:naryPr>
                        <m:chr m:val="∑"/>
                        <m:limLoc m:val="undOvr"/>
                        <m:ctrlPr>
                          <a:rPr lang="hu-HU" sz="110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</m:ctrlPr>
                      </m:naryPr>
                      <m:sub>
                        <m:r>
                          <a:rPr lang="hu-HU" sz="110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𝑖</m:t>
                        </m:r>
                        <m:r>
                          <a:rPr lang="hu-HU" sz="110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=1</m:t>
                        </m:r>
                      </m:sub>
                      <m:sup>
                        <m:r>
                          <a:rPr lang="hu-HU" sz="110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𝑛</m:t>
                        </m:r>
                      </m:sup>
                      <m:e>
                        <m:func>
                          <m:funcPr>
                            <m:ctrlPr>
                              <a:rPr lang="hu-HU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</m:ctrlPr>
                          </m:funcPr>
                          <m:fName>
                            <m:r>
                              <m:rPr>
                                <m:sty m:val="p"/>
                              </m:rPr>
                              <a:rPr lang="hu-HU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sin</m:t>
                            </m:r>
                          </m:fName>
                          <m:e>
                            <m:d>
                              <m:dPr>
                                <m:ctrlPr>
                                  <a:rPr lang="hu-HU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</m:ctrlPr>
                              </m:dPr>
                              <m:e>
                                <m:r>
                                  <a:rPr lang="hu-HU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10,68⋅</m:t>
                                </m:r>
                                <m:sSub>
                                  <m:sSubPr>
                                    <m:ctrlPr>
                                      <a:rPr lang="hu-HU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a:rPr lang="hu-HU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𝑡</m:t>
                                    </m:r>
                                  </m:e>
                                  <m:sub>
                                    <m:r>
                                      <a:rPr lang="hu-HU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𝑖</m:t>
                                    </m:r>
                                  </m:sub>
                                </m:sSub>
                              </m:e>
                            </m:d>
                          </m:e>
                        </m:func>
                      </m:e>
                    </m:nary>
                    <m:r>
                      <a:rPr lang="hu-HU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r>
                      <a:rPr lang="hu-HU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𝑏</m:t>
                    </m:r>
                    <m:r>
                      <a:rPr lang="hu-HU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⋅</m:t>
                    </m:r>
                    <m:r>
                      <a:rPr lang="hu-HU" sz="110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𝑛</m:t>
                    </m:r>
                    <m:r>
                      <a:rPr lang="hu-HU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nary>
                      <m:naryPr>
                        <m:chr m:val="∑"/>
                        <m:limLoc m:val="undOvr"/>
                        <m:ctrlPr>
                          <a:rPr lang="hu-HU" sz="110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</m:ctrlPr>
                      </m:naryPr>
                      <m:sub>
                        <m:r>
                          <a:rPr lang="hu-HU" sz="110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𝑖</m:t>
                        </m:r>
                        <m:r>
                          <a:rPr lang="hu-HU" sz="110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=1</m:t>
                        </m:r>
                      </m:sub>
                      <m:sup>
                        <m:r>
                          <a:rPr lang="hu-HU" sz="110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𝑛</m:t>
                        </m:r>
                      </m:sup>
                      <m:e>
                        <m:sSub>
                          <m:sSubPr>
                            <m:ctrlPr>
                              <a:rPr lang="hu-HU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hu-HU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𝑦</m:t>
                            </m:r>
                          </m:e>
                          <m:sub>
                            <m:r>
                              <a:rPr lang="hu-HU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𝑖</m:t>
                            </m:r>
                          </m:sub>
                        </m:sSub>
                      </m:e>
                    </m:nary>
                  </m:oMath>
                </m:oMathPara>
              </a14:m>
              <a:endParaRPr lang="hu-HU" sz="1100"/>
            </a:p>
          </xdr:txBody>
        </xdr:sp>
      </mc:Choice>
      <mc:Fallback>
        <xdr:sp macro="" textlink="">
          <xdr:nvSpPr>
            <xdr:cNvPr id="4" name="Szövegdoboz 3"/>
            <xdr:cNvSpPr txBox="1"/>
          </xdr:nvSpPr>
          <xdr:spPr>
            <a:xfrm>
              <a:off x="8543925" y="2524125"/>
              <a:ext cx="5152308" cy="46211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hu-HU" sz="1100" b="0" i="0">
                  <a:latin typeface="Cambria Math" panose="02040503050406030204" pitchFamily="18" charset="0"/>
                </a:rPr>
                <a:t>0=𝜕𝐹/𝜕𝑏=</a:t>
              </a:r>
              <a:r>
                <a:rPr lang="hu-H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∑1_(𝑖=1)^𝑛▒〖</a:t>
              </a:r>
              <a:r>
                <a:rPr lang="hu-H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2⋅</a:t>
              </a:r>
              <a:r>
                <a:rPr lang="hu-HU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</a:t>
              </a:r>
              <a:r>
                <a:rPr lang="hu-HU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𝑎</a:t>
              </a:r>
              <a:r>
                <a:rPr lang="hu-HU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⋅sin</a:t>
              </a:r>
              <a:r>
                <a:rPr lang="hu-H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⁡(</a:t>
              </a:r>
              <a:r>
                <a:rPr lang="hu-HU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10,68⋅𝑡_𝑖</a:t>
              </a:r>
              <a:r>
                <a:rPr lang="hu-H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)</a:t>
              </a:r>
              <a:r>
                <a:rPr lang="hu-HU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+𝑏</a:t>
              </a:r>
              <a:r>
                <a:rPr lang="hu-HU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−𝑦_𝑖 )</a:t>
              </a:r>
              <a:r>
                <a:rPr lang="hu-H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〗</a:t>
              </a:r>
              <a:r>
                <a:rPr lang="hu-H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→𝑎⋅</a:t>
              </a:r>
              <a:r>
                <a:rPr lang="hu-HU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∑1_(𝑖=1)^𝑛</a:t>
              </a:r>
              <a:r>
                <a:rPr lang="hu-HU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▒sin⁡(10,68⋅𝑡_𝑖 ) </a:t>
              </a:r>
              <a:r>
                <a:rPr lang="hu-H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+𝑏⋅</a:t>
              </a:r>
              <a:r>
                <a:rPr lang="hu-H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𝑛</a:t>
              </a:r>
              <a:r>
                <a:rPr lang="hu-H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=</a:t>
              </a:r>
              <a:r>
                <a:rPr lang="hu-HU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∑1_(𝑖=1)^𝑛</a:t>
              </a:r>
              <a:r>
                <a:rPr lang="hu-HU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▒</a:t>
              </a:r>
              <a:r>
                <a:rPr lang="hu-H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𝑦_𝑖</a:t>
              </a:r>
              <a:r>
                <a:rPr lang="hu-HU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endParaRPr lang="hu-HU" sz="1100"/>
            </a:p>
          </xdr:txBody>
        </xdr:sp>
      </mc:Fallback>
    </mc:AlternateContent>
    <xdr:clientData/>
  </xdr:oneCellAnchor>
  <xdr:twoCellAnchor>
    <xdr:from>
      <xdr:col>10</xdr:col>
      <xdr:colOff>76200</xdr:colOff>
      <xdr:row>17</xdr:row>
      <xdr:rowOff>0</xdr:rowOff>
    </xdr:from>
    <xdr:to>
      <xdr:col>17</xdr:col>
      <xdr:colOff>381000</xdr:colOff>
      <xdr:row>31</xdr:row>
      <xdr:rowOff>66675</xdr:rowOff>
    </xdr:to>
    <xdr:graphicFrame macro="">
      <xdr:nvGraphicFramePr>
        <xdr:cNvPr id="5" name="Diagra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4"/>
  <sheetViews>
    <sheetView topLeftCell="D1" zoomScale="85" zoomScaleNormal="85" workbookViewId="0">
      <selection activeCell="L17" sqref="L17"/>
    </sheetView>
  </sheetViews>
  <sheetFormatPr defaultRowHeight="15" x14ac:dyDescent="0.25"/>
  <cols>
    <col min="1" max="1" width="9.140625" style="1"/>
    <col min="2" max="2" width="8.7109375" style="1" customWidth="1"/>
    <col min="3" max="3" width="17.140625" style="1" customWidth="1"/>
    <col min="4" max="4" width="28" style="1" customWidth="1"/>
    <col min="5" max="5" width="14.42578125" style="1" bestFit="1" customWidth="1"/>
    <col min="6" max="6" width="10.28515625" style="1" bestFit="1" customWidth="1"/>
    <col min="7" max="7" width="11.7109375" style="1" bestFit="1" customWidth="1"/>
    <col min="8" max="9" width="12.140625" style="1" bestFit="1" customWidth="1"/>
    <col min="10" max="10" width="9.140625" style="1"/>
    <col min="11" max="11" width="12.28515625" style="1" bestFit="1" customWidth="1"/>
    <col min="12" max="12" width="11.7109375" style="1" bestFit="1" customWidth="1"/>
    <col min="13" max="16384" width="9.140625" style="1"/>
  </cols>
  <sheetData>
    <row r="1" spans="2:14" ht="15.75" thickBot="1" x14ac:dyDescent="0.3"/>
    <row r="2" spans="2:14" ht="15" customHeight="1" x14ac:dyDescent="0.25">
      <c r="B2" s="45" t="s">
        <v>3</v>
      </c>
      <c r="C2" s="46"/>
      <c r="D2" s="46"/>
      <c r="E2" s="46"/>
      <c r="F2" s="46"/>
      <c r="G2" s="46"/>
      <c r="H2" s="46"/>
      <c r="I2" s="47"/>
    </row>
    <row r="3" spans="2:14" x14ac:dyDescent="0.25">
      <c r="B3" s="48"/>
      <c r="C3" s="49"/>
      <c r="D3" s="49"/>
      <c r="E3" s="49"/>
      <c r="F3" s="49"/>
      <c r="G3" s="49"/>
      <c r="H3" s="49"/>
      <c r="I3" s="50"/>
    </row>
    <row r="4" spans="2:14" ht="15.75" thickBot="1" x14ac:dyDescent="0.3">
      <c r="B4" s="51"/>
      <c r="C4" s="52"/>
      <c r="D4" s="52"/>
      <c r="E4" s="52"/>
      <c r="F4" s="52"/>
      <c r="G4" s="52"/>
      <c r="H4" s="52"/>
      <c r="I4" s="53"/>
    </row>
    <row r="5" spans="2:14" ht="15.75" thickBot="1" x14ac:dyDescent="0.3"/>
    <row r="6" spans="2:14" ht="30.75" thickBot="1" x14ac:dyDescent="0.3">
      <c r="B6" s="2" t="s">
        <v>0</v>
      </c>
      <c r="C6" s="3" t="s">
        <v>1</v>
      </c>
      <c r="D6" s="4" t="s">
        <v>2</v>
      </c>
      <c r="E6" s="41" t="s">
        <v>15</v>
      </c>
      <c r="F6" s="39" t="s">
        <v>16</v>
      </c>
      <c r="G6" s="41" t="s">
        <v>24</v>
      </c>
      <c r="H6" s="41" t="s">
        <v>25</v>
      </c>
      <c r="I6" s="41" t="s">
        <v>26</v>
      </c>
      <c r="K6" s="43" t="s">
        <v>18</v>
      </c>
      <c r="N6" s="40" t="s">
        <v>22</v>
      </c>
    </row>
    <row r="7" spans="2:14" x14ac:dyDescent="0.25">
      <c r="B7" s="9">
        <v>1990</v>
      </c>
      <c r="C7" s="10">
        <v>55793</v>
      </c>
      <c r="D7" s="11">
        <v>4829</v>
      </c>
      <c r="E7" s="1">
        <f>C7^2</f>
        <v>3112858849</v>
      </c>
      <c r="F7" s="1">
        <f>C7*D7</f>
        <v>269424397</v>
      </c>
      <c r="G7" s="1">
        <f>$L$14*C7+$L$15</f>
        <v>4829.5605867880959</v>
      </c>
      <c r="H7" s="1">
        <f>(D7-G7)^2</f>
        <v>0.31425754698763408</v>
      </c>
      <c r="I7" s="1">
        <f>(D7-$D$34)^2</f>
        <v>1839393.1971745566</v>
      </c>
      <c r="K7" s="42">
        <f>E33</f>
        <v>895402386328</v>
      </c>
      <c r="L7" s="42">
        <f>C33</f>
        <v>4345170</v>
      </c>
      <c r="N7" s="42">
        <f>F33</f>
        <v>13027269327.1</v>
      </c>
    </row>
    <row r="8" spans="2:14" x14ac:dyDescent="0.25">
      <c r="B8" s="5">
        <v>1991</v>
      </c>
      <c r="C8" s="6">
        <v>59613</v>
      </c>
      <c r="D8" s="12">
        <v>4716</v>
      </c>
      <c r="E8" s="1">
        <f t="shared" ref="E8:E32" si="0">C8^2</f>
        <v>3553709769</v>
      </c>
      <c r="F8" s="1">
        <f t="shared" ref="F8:F32" si="1">C8*D8</f>
        <v>281134908</v>
      </c>
      <c r="G8" s="1">
        <f t="shared" ref="G8:G32" si="2">$L$14*C8+$L$15</f>
        <v>4783.0049666162031</v>
      </c>
      <c r="H8" s="1">
        <f t="shared" ref="H8:H32" si="3">(D8-G8)^2</f>
        <v>4489.6655512384905</v>
      </c>
      <c r="I8" s="1">
        <f t="shared" ref="I8:I32" si="4">(D8-$D$34)^2</f>
        <v>1545651.435636095</v>
      </c>
      <c r="K8" s="42">
        <f>C33</f>
        <v>4345170</v>
      </c>
      <c r="L8" s="42">
        <f>COUNT(C7:C32)</f>
        <v>26</v>
      </c>
      <c r="N8" s="42">
        <f>D33</f>
        <v>90291.7</v>
      </c>
    </row>
    <row r="9" spans="2:14" x14ac:dyDescent="0.25">
      <c r="B9" s="5">
        <v>1992</v>
      </c>
      <c r="C9" s="6">
        <v>63869</v>
      </c>
      <c r="D9" s="12">
        <v>4720</v>
      </c>
      <c r="E9" s="1">
        <f t="shared" si="0"/>
        <v>4079249161</v>
      </c>
      <c r="F9" s="1">
        <f t="shared" si="1"/>
        <v>301461680</v>
      </c>
      <c r="G9" s="1">
        <f t="shared" si="2"/>
        <v>4731.1356683304493</v>
      </c>
      <c r="H9" s="1">
        <f t="shared" si="3"/>
        <v>124.00310916577227</v>
      </c>
      <c r="I9" s="1">
        <f t="shared" si="4"/>
        <v>1555613.3740976334</v>
      </c>
    </row>
    <row r="10" spans="2:14" x14ac:dyDescent="0.25">
      <c r="B10" s="5">
        <v>1993</v>
      </c>
      <c r="C10" s="6">
        <v>67993</v>
      </c>
      <c r="D10" s="12">
        <v>4494</v>
      </c>
      <c r="E10" s="1">
        <f t="shared" si="0"/>
        <v>4623048049</v>
      </c>
      <c r="F10" s="1">
        <f t="shared" si="1"/>
        <v>305560542</v>
      </c>
      <c r="G10" s="1">
        <f t="shared" si="2"/>
        <v>4680.8750982810034</v>
      </c>
      <c r="H10" s="1">
        <f t="shared" si="3"/>
        <v>34922.302357534667</v>
      </c>
      <c r="I10" s="1">
        <f t="shared" si="4"/>
        <v>1042935.8510207103</v>
      </c>
      <c r="K10" s="1" t="s">
        <v>19</v>
      </c>
    </row>
    <row r="11" spans="2:14" x14ac:dyDescent="0.25">
      <c r="B11" s="5">
        <v>1994</v>
      </c>
      <c r="C11" s="6">
        <v>72855</v>
      </c>
      <c r="D11" s="12">
        <v>4418</v>
      </c>
      <c r="E11" s="1">
        <f t="shared" si="0"/>
        <v>5307851025</v>
      </c>
      <c r="F11" s="1">
        <f t="shared" si="1"/>
        <v>321873390</v>
      </c>
      <c r="G11" s="1">
        <f t="shared" si="2"/>
        <v>4621.6202749103895</v>
      </c>
      <c r="H11" s="1">
        <f t="shared" si="3"/>
        <v>41461.216354582604</v>
      </c>
      <c r="I11" s="1">
        <f t="shared" si="4"/>
        <v>893483.02025147947</v>
      </c>
      <c r="K11" s="42">
        <f t="array" ref="K11:L12">MINVERSE(K7:L8)</f>
        <v>5.9091450104990494E-12</v>
      </c>
      <c r="L11" s="42">
        <v>-9.8754767789500584E-7</v>
      </c>
    </row>
    <row r="12" spans="2:14" x14ac:dyDescent="0.25">
      <c r="B12" s="5">
        <v>1995</v>
      </c>
      <c r="C12" s="6">
        <v>78505</v>
      </c>
      <c r="D12" s="12">
        <v>4227</v>
      </c>
      <c r="E12" s="1">
        <f t="shared" si="0"/>
        <v>6163035025</v>
      </c>
      <c r="F12" s="1">
        <f t="shared" si="1"/>
        <v>331840635</v>
      </c>
      <c r="G12" s="1">
        <f t="shared" si="2"/>
        <v>4552.7618314624324</v>
      </c>
      <c r="H12" s="1">
        <f t="shared" si="3"/>
        <v>106120.7708377582</v>
      </c>
      <c r="I12" s="1">
        <f t="shared" si="4"/>
        <v>568881.45871301787</v>
      </c>
      <c r="K12" s="42">
        <v>-9.8754767789500605E-7</v>
      </c>
      <c r="L12" s="42">
        <v>0.20350240552150167</v>
      </c>
    </row>
    <row r="13" spans="2:14" x14ac:dyDescent="0.25">
      <c r="B13" s="5">
        <v>1996</v>
      </c>
      <c r="C13" s="6">
        <v>86700</v>
      </c>
      <c r="D13" s="12">
        <v>4344</v>
      </c>
      <c r="E13" s="1">
        <f t="shared" si="0"/>
        <v>7516890000</v>
      </c>
      <c r="F13" s="1">
        <f t="shared" si="1"/>
        <v>376624800</v>
      </c>
      <c r="G13" s="1">
        <f t="shared" si="2"/>
        <v>4452.8866201250858</v>
      </c>
      <c r="H13" s="1">
        <f t="shared" si="3"/>
        <v>11856.29604226473</v>
      </c>
      <c r="I13" s="1">
        <f t="shared" si="4"/>
        <v>759063.15871301794</v>
      </c>
    </row>
    <row r="14" spans="2:14" x14ac:dyDescent="0.25">
      <c r="B14" s="5">
        <v>1997</v>
      </c>
      <c r="C14" s="6">
        <v>95689</v>
      </c>
      <c r="D14" s="12">
        <v>4280</v>
      </c>
      <c r="E14" s="1">
        <f t="shared" si="0"/>
        <v>9156384721</v>
      </c>
      <c r="F14" s="1">
        <f t="shared" si="1"/>
        <v>409548920</v>
      </c>
      <c r="G14" s="1">
        <f t="shared" si="2"/>
        <v>4343.3346646996542</v>
      </c>
      <c r="H14" s="1">
        <f t="shared" si="3"/>
        <v>4011.2797526176291</v>
      </c>
      <c r="I14" s="1">
        <f t="shared" si="4"/>
        <v>651640.14332840254</v>
      </c>
      <c r="K14" s="1" t="s">
        <v>20</v>
      </c>
      <c r="L14" s="44">
        <f t="array" ref="L14:L15">MMULT(K11:L12,N7:N8)</f>
        <v>-1.218733512353222E-2</v>
      </c>
    </row>
    <row r="15" spans="2:14" x14ac:dyDescent="0.25">
      <c r="B15" s="5">
        <v>1998</v>
      </c>
      <c r="C15" s="6">
        <v>107043</v>
      </c>
      <c r="D15" s="12">
        <v>4142</v>
      </c>
      <c r="E15" s="1">
        <f t="shared" si="0"/>
        <v>11458203849</v>
      </c>
      <c r="F15" s="1">
        <f t="shared" si="1"/>
        <v>443372106</v>
      </c>
      <c r="G15" s="1">
        <f t="shared" si="2"/>
        <v>4204.9596617070692</v>
      </c>
      <c r="H15" s="1">
        <f t="shared" si="3"/>
        <v>3963.9190022686012</v>
      </c>
      <c r="I15" s="1">
        <f t="shared" si="4"/>
        <v>447885.26640532562</v>
      </c>
      <c r="K15" s="1" t="s">
        <v>21</v>
      </c>
      <c r="L15" s="44">
        <v>5509.5285753353292</v>
      </c>
    </row>
    <row r="16" spans="2:14" x14ac:dyDescent="0.25">
      <c r="B16" s="5">
        <v>1999</v>
      </c>
      <c r="C16" s="6">
        <v>116030</v>
      </c>
      <c r="D16" s="12">
        <v>3977</v>
      </c>
      <c r="E16" s="1">
        <f t="shared" si="0"/>
        <v>13462960900</v>
      </c>
      <c r="F16" s="1">
        <f t="shared" si="1"/>
        <v>461451310</v>
      </c>
      <c r="G16" s="1">
        <f t="shared" si="2"/>
        <v>4095.4320809518858</v>
      </c>
      <c r="H16" s="1">
        <f t="shared" si="3"/>
        <v>14026.15779859404</v>
      </c>
      <c r="I16" s="1">
        <f t="shared" si="4"/>
        <v>254260.30486686403</v>
      </c>
    </row>
    <row r="17" spans="2:12" x14ac:dyDescent="0.25">
      <c r="B17" s="5">
        <v>2000</v>
      </c>
      <c r="C17" s="6">
        <v>128809</v>
      </c>
      <c r="D17" s="12">
        <v>3978</v>
      </c>
      <c r="E17" s="1">
        <f t="shared" si="0"/>
        <v>16591758481</v>
      </c>
      <c r="F17" s="1">
        <f t="shared" si="1"/>
        <v>512402202</v>
      </c>
      <c r="G17" s="1">
        <f t="shared" si="2"/>
        <v>3939.6901254082677</v>
      </c>
      <c r="H17" s="1">
        <f t="shared" si="3"/>
        <v>1467.6464912342558</v>
      </c>
      <c r="I17" s="1">
        <f t="shared" si="4"/>
        <v>255269.78948224863</v>
      </c>
      <c r="K17" s="1" t="s">
        <v>9</v>
      </c>
      <c r="L17" s="44">
        <f>1-H33/I33</f>
        <v>0.93038025589476092</v>
      </c>
    </row>
    <row r="18" spans="2:12" x14ac:dyDescent="0.25">
      <c r="B18" s="5">
        <v>2001</v>
      </c>
      <c r="C18" s="6">
        <v>141786</v>
      </c>
      <c r="D18" s="12">
        <v>4095</v>
      </c>
      <c r="E18" s="1">
        <f t="shared" si="0"/>
        <v>20103269796</v>
      </c>
      <c r="F18" s="1">
        <f t="shared" si="1"/>
        <v>580613670</v>
      </c>
      <c r="G18" s="1">
        <f t="shared" si="2"/>
        <v>3781.5350775101897</v>
      </c>
      <c r="H18" s="1">
        <f t="shared" si="3"/>
        <v>98260.257631542787</v>
      </c>
      <c r="I18" s="1">
        <f t="shared" si="4"/>
        <v>387185.48948224867</v>
      </c>
    </row>
    <row r="19" spans="2:12" x14ac:dyDescent="0.25">
      <c r="B19" s="5">
        <v>2002</v>
      </c>
      <c r="C19" s="6">
        <v>155466</v>
      </c>
      <c r="D19" s="12">
        <v>3914</v>
      </c>
      <c r="E19" s="1">
        <f t="shared" si="0"/>
        <v>24169677156</v>
      </c>
      <c r="F19" s="1">
        <f t="shared" si="1"/>
        <v>608493924</v>
      </c>
      <c r="G19" s="1">
        <f t="shared" si="2"/>
        <v>3614.8123330202689</v>
      </c>
      <c r="H19" s="1">
        <f t="shared" si="3"/>
        <v>89513.260072774501</v>
      </c>
      <c r="I19" s="1">
        <f t="shared" si="4"/>
        <v>194694.77409763323</v>
      </c>
    </row>
    <row r="20" spans="2:12" x14ac:dyDescent="0.25">
      <c r="B20" s="5">
        <v>2003</v>
      </c>
      <c r="C20" s="6">
        <v>171323</v>
      </c>
      <c r="D20" s="12">
        <v>3718</v>
      </c>
      <c r="E20" s="1">
        <f t="shared" si="0"/>
        <v>29351570329</v>
      </c>
      <c r="F20" s="1">
        <f t="shared" si="1"/>
        <v>636978914</v>
      </c>
      <c r="G20" s="1">
        <f t="shared" si="2"/>
        <v>3421.5577599664189</v>
      </c>
      <c r="H20" s="1">
        <f t="shared" si="3"/>
        <v>87878.001676127329</v>
      </c>
      <c r="I20" s="1">
        <f t="shared" si="4"/>
        <v>60143.789482248576</v>
      </c>
    </row>
    <row r="21" spans="2:12" x14ac:dyDescent="0.25">
      <c r="B21" s="5">
        <v>2004</v>
      </c>
      <c r="C21" s="6">
        <v>184113</v>
      </c>
      <c r="D21" s="12">
        <v>3682</v>
      </c>
      <c r="E21" s="1">
        <f t="shared" si="0"/>
        <v>33897596769</v>
      </c>
      <c r="F21" s="1">
        <f t="shared" si="1"/>
        <v>677904066</v>
      </c>
      <c r="G21" s="1">
        <f t="shared" si="2"/>
        <v>3265.6817437364416</v>
      </c>
      <c r="H21" s="1">
        <f t="shared" si="3"/>
        <v>173320.89049832989</v>
      </c>
      <c r="I21" s="1">
        <f t="shared" si="4"/>
        <v>43782.343328402414</v>
      </c>
    </row>
    <row r="22" spans="2:12" x14ac:dyDescent="0.25">
      <c r="B22" s="5">
        <v>2005</v>
      </c>
      <c r="C22" s="6">
        <v>195916</v>
      </c>
      <c r="D22" s="12">
        <v>3509</v>
      </c>
      <c r="E22" s="1">
        <f t="shared" si="0"/>
        <v>38383079056</v>
      </c>
      <c r="F22" s="1">
        <f t="shared" si="1"/>
        <v>687469244</v>
      </c>
      <c r="G22" s="1">
        <f t="shared" si="2"/>
        <v>3121.8346272733907</v>
      </c>
      <c r="H22" s="1">
        <f t="shared" si="3"/>
        <v>149897.02583853435</v>
      </c>
      <c r="I22" s="1">
        <f t="shared" si="4"/>
        <v>1313.5048668639135</v>
      </c>
    </row>
    <row r="23" spans="2:12" x14ac:dyDescent="0.25">
      <c r="B23" s="5">
        <v>2006</v>
      </c>
      <c r="C23" s="6">
        <v>209103</v>
      </c>
      <c r="D23" s="12">
        <v>3670</v>
      </c>
      <c r="E23" s="1">
        <f t="shared" si="0"/>
        <v>43724064609</v>
      </c>
      <c r="F23" s="1">
        <f t="shared" si="1"/>
        <v>767408010</v>
      </c>
      <c r="G23" s="1">
        <f t="shared" si="2"/>
        <v>2961.1202389993714</v>
      </c>
      <c r="H23" s="1">
        <f t="shared" si="3"/>
        <v>502510.51555630832</v>
      </c>
      <c r="I23" s="1">
        <f t="shared" si="4"/>
        <v>38904.527943787027</v>
      </c>
    </row>
    <row r="24" spans="2:12" x14ac:dyDescent="0.25">
      <c r="B24" s="5">
        <v>2007</v>
      </c>
      <c r="C24" s="6">
        <v>223376</v>
      </c>
      <c r="D24" s="12">
        <v>2935</v>
      </c>
      <c r="E24" s="1">
        <f t="shared" si="0"/>
        <v>49896837376</v>
      </c>
      <c r="F24" s="1">
        <f t="shared" si="1"/>
        <v>655608560</v>
      </c>
      <c r="G24" s="1">
        <f t="shared" si="2"/>
        <v>2787.1704047811959</v>
      </c>
      <c r="H24" s="1">
        <f t="shared" si="3"/>
        <v>21853.589222555474</v>
      </c>
      <c r="I24" s="1">
        <f t="shared" si="4"/>
        <v>289183.33563609456</v>
      </c>
    </row>
    <row r="25" spans="2:12" x14ac:dyDescent="0.25">
      <c r="B25" s="5">
        <v>2008</v>
      </c>
      <c r="C25" s="6">
        <v>233817</v>
      </c>
      <c r="D25" s="12">
        <v>2309</v>
      </c>
      <c r="E25" s="1">
        <f t="shared" si="0"/>
        <v>54670389489</v>
      </c>
      <c r="F25" s="1">
        <f t="shared" si="1"/>
        <v>539883453</v>
      </c>
      <c r="G25" s="1">
        <f t="shared" si="2"/>
        <v>2659.9224387563963</v>
      </c>
      <c r="H25" s="1">
        <f t="shared" si="3"/>
        <v>123146.55802273673</v>
      </c>
      <c r="I25" s="1">
        <f t="shared" si="4"/>
        <v>1354331.9664053251</v>
      </c>
    </row>
    <row r="26" spans="2:12" x14ac:dyDescent="0.25">
      <c r="B26" s="5">
        <v>2009</v>
      </c>
      <c r="C26" s="6">
        <v>250106</v>
      </c>
      <c r="D26" s="12">
        <v>2273</v>
      </c>
      <c r="E26" s="1">
        <f t="shared" si="0"/>
        <v>62553011236</v>
      </c>
      <c r="F26" s="1">
        <f t="shared" si="1"/>
        <v>568490938</v>
      </c>
      <c r="G26" s="1">
        <f t="shared" si="2"/>
        <v>2461.4029369291798</v>
      </c>
      <c r="H26" s="1">
        <f t="shared" si="3"/>
        <v>35495.666643540484</v>
      </c>
      <c r="I26" s="1">
        <f t="shared" si="4"/>
        <v>1439418.520251479</v>
      </c>
    </row>
    <row r="27" spans="2:12" x14ac:dyDescent="0.25">
      <c r="B27" s="5">
        <v>2010</v>
      </c>
      <c r="C27" s="6">
        <v>248893</v>
      </c>
      <c r="D27" s="12">
        <v>2172.6999999999998</v>
      </c>
      <c r="E27" s="1">
        <f t="shared" si="0"/>
        <v>61947725449</v>
      </c>
      <c r="F27" s="1">
        <f t="shared" si="1"/>
        <v>540769821.0999999</v>
      </c>
      <c r="G27" s="1">
        <f t="shared" si="2"/>
        <v>2476.1861744340245</v>
      </c>
      <c r="H27" s="1">
        <f t="shared" si="3"/>
        <v>92103.858072599221</v>
      </c>
      <c r="I27" s="1">
        <f t="shared" si="4"/>
        <v>1690150.0033284025</v>
      </c>
    </row>
    <row r="28" spans="2:12" x14ac:dyDescent="0.25">
      <c r="B28" s="5">
        <v>2011</v>
      </c>
      <c r="C28" s="6">
        <v>262112</v>
      </c>
      <c r="D28" s="12">
        <v>2374</v>
      </c>
      <c r="E28" s="1">
        <f t="shared" si="0"/>
        <v>68702700544</v>
      </c>
      <c r="F28" s="1">
        <f t="shared" si="1"/>
        <v>622253888</v>
      </c>
      <c r="G28" s="1">
        <f t="shared" si="2"/>
        <v>2315.0817914360518</v>
      </c>
      <c r="H28" s="1">
        <f t="shared" si="3"/>
        <v>3471.3553003848938</v>
      </c>
      <c r="I28" s="1">
        <f t="shared" si="4"/>
        <v>1207268.4664053251</v>
      </c>
    </row>
    <row r="29" spans="2:12" x14ac:dyDescent="0.25">
      <c r="B29" s="5">
        <v>2012</v>
      </c>
      <c r="C29" s="6">
        <v>272883</v>
      </c>
      <c r="D29" s="12">
        <v>2274</v>
      </c>
      <c r="E29" s="1">
        <f t="shared" si="0"/>
        <v>74465131689</v>
      </c>
      <c r="F29" s="1">
        <f t="shared" si="1"/>
        <v>620535942</v>
      </c>
      <c r="G29" s="1">
        <f t="shared" si="2"/>
        <v>2183.8120048204864</v>
      </c>
      <c r="H29" s="1">
        <f t="shared" si="3"/>
        <v>8133.8744744999622</v>
      </c>
      <c r="I29" s="1">
        <f t="shared" si="4"/>
        <v>1437020.0048668636</v>
      </c>
    </row>
    <row r="30" spans="2:12" x14ac:dyDescent="0.25">
      <c r="B30" s="5">
        <v>2013</v>
      </c>
      <c r="C30" s="6">
        <v>282754</v>
      </c>
      <c r="D30" s="12">
        <v>2031</v>
      </c>
      <c r="E30" s="1">
        <f t="shared" si="0"/>
        <v>79949824516</v>
      </c>
      <c r="F30" s="1">
        <f t="shared" si="1"/>
        <v>574273374</v>
      </c>
      <c r="G30" s="1">
        <f t="shared" si="2"/>
        <v>2063.5108198160997</v>
      </c>
      <c r="H30" s="1">
        <f t="shared" si="3"/>
        <v>1056.9534051148999</v>
      </c>
      <c r="I30" s="1">
        <f t="shared" si="4"/>
        <v>2078665.2433284021</v>
      </c>
    </row>
    <row r="31" spans="2:12" x14ac:dyDescent="0.25">
      <c r="B31" s="5">
        <v>2014</v>
      </c>
      <c r="C31" s="6">
        <v>290201</v>
      </c>
      <c r="D31" s="12">
        <v>1647</v>
      </c>
      <c r="E31" s="1">
        <f t="shared" si="0"/>
        <v>84216620401</v>
      </c>
      <c r="F31" s="1">
        <f t="shared" si="1"/>
        <v>477961047</v>
      </c>
      <c r="G31" s="1">
        <f t="shared" si="2"/>
        <v>1972.7517351511556</v>
      </c>
      <c r="H31" s="1">
        <f t="shared" si="3"/>
        <v>106114.1929539886</v>
      </c>
      <c r="I31" s="1">
        <f t="shared" si="4"/>
        <v>3333391.1510207094</v>
      </c>
    </row>
    <row r="32" spans="2:12" ht="15.75" thickBot="1" x14ac:dyDescent="0.3">
      <c r="B32" s="7">
        <v>2015</v>
      </c>
      <c r="C32" s="8">
        <v>290422</v>
      </c>
      <c r="D32" s="13">
        <v>1563</v>
      </c>
      <c r="E32" s="1">
        <f t="shared" si="0"/>
        <v>84344938084</v>
      </c>
      <c r="F32" s="1">
        <f t="shared" si="1"/>
        <v>453929586</v>
      </c>
      <c r="G32" s="1">
        <f t="shared" si="2"/>
        <v>1970.0583340888547</v>
      </c>
      <c r="H32" s="1">
        <f t="shared" si="3"/>
        <v>165696.48735119367</v>
      </c>
      <c r="I32" s="1">
        <f t="shared" si="4"/>
        <v>3647174.443328402</v>
      </c>
    </row>
    <row r="33" spans="2:9" x14ac:dyDescent="0.25">
      <c r="B33" s="40" t="s">
        <v>17</v>
      </c>
      <c r="C33" s="41">
        <f>SUM(C7:C32)</f>
        <v>4345170</v>
      </c>
      <c r="D33" s="41">
        <f>SUM(D7:D32)</f>
        <v>90291.7</v>
      </c>
      <c r="E33" s="41">
        <f>SUM(E7:E32)</f>
        <v>895402386328</v>
      </c>
      <c r="F33" s="41">
        <f>SUM(F7:F32)</f>
        <v>13027269327.1</v>
      </c>
      <c r="G33" s="41">
        <f t="shared" ref="G33:I33" si="5">SUM(G7:G32)</f>
        <v>90291.700000000084</v>
      </c>
      <c r="H33" s="41">
        <f t="shared" si="5"/>
        <v>1880896.058275037</v>
      </c>
      <c r="I33" s="41">
        <f t="shared" si="5"/>
        <v>27016704.563461538</v>
      </c>
    </row>
    <row r="34" spans="2:9" x14ac:dyDescent="0.25">
      <c r="B34" s="40" t="s">
        <v>23</v>
      </c>
      <c r="C34" s="41">
        <f>AVERAGE(C7:C32)</f>
        <v>167121.92307692306</v>
      </c>
      <c r="D34" s="41">
        <f>AVERAGE(D7:D32)</f>
        <v>3472.7576923076922</v>
      </c>
    </row>
  </sheetData>
  <mergeCells count="1">
    <mergeCell ref="B2:I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3"/>
  <sheetViews>
    <sheetView topLeftCell="C12" zoomScale="150" zoomScaleNormal="150" workbookViewId="0">
      <selection activeCell="I34" sqref="I34"/>
    </sheetView>
  </sheetViews>
  <sheetFormatPr defaultRowHeight="15" x14ac:dyDescent="0.25"/>
  <cols>
    <col min="2" max="2" width="20.28515625" bestFit="1" customWidth="1"/>
    <col min="3" max="3" width="19.28515625" bestFit="1" customWidth="1"/>
    <col min="11" max="11" width="10.85546875" bestFit="1" customWidth="1"/>
    <col min="12" max="12" width="9.42578125" bestFit="1" customWidth="1"/>
  </cols>
  <sheetData>
    <row r="1" spans="2:12" ht="15.75" thickBot="1" x14ac:dyDescent="0.3"/>
    <row r="2" spans="2:12" x14ac:dyDescent="0.25">
      <c r="B2" s="45" t="s">
        <v>4</v>
      </c>
      <c r="C2" s="46"/>
      <c r="D2" s="46"/>
      <c r="E2" s="46"/>
      <c r="F2" s="46"/>
      <c r="G2" s="46"/>
      <c r="H2" s="46"/>
      <c r="I2" s="47"/>
    </row>
    <row r="3" spans="2:12" x14ac:dyDescent="0.25">
      <c r="B3" s="48"/>
      <c r="C3" s="49"/>
      <c r="D3" s="49"/>
      <c r="E3" s="49"/>
      <c r="F3" s="49"/>
      <c r="G3" s="49"/>
      <c r="H3" s="49"/>
      <c r="I3" s="50"/>
    </row>
    <row r="4" spans="2:12" x14ac:dyDescent="0.25">
      <c r="B4" s="48"/>
      <c r="C4" s="49"/>
      <c r="D4" s="49"/>
      <c r="E4" s="49"/>
      <c r="F4" s="49"/>
      <c r="G4" s="49"/>
      <c r="H4" s="49"/>
      <c r="I4" s="50"/>
    </row>
    <row r="5" spans="2:12" x14ac:dyDescent="0.25">
      <c r="B5" s="48"/>
      <c r="C5" s="49"/>
      <c r="D5" s="49"/>
      <c r="E5" s="49"/>
      <c r="F5" s="49"/>
      <c r="G5" s="49"/>
      <c r="H5" s="49"/>
      <c r="I5" s="50"/>
    </row>
    <row r="6" spans="2:12" x14ac:dyDescent="0.25">
      <c r="B6" s="48"/>
      <c r="C6" s="49"/>
      <c r="D6" s="49"/>
      <c r="E6" s="49"/>
      <c r="F6" s="49"/>
      <c r="G6" s="49"/>
      <c r="H6" s="49"/>
      <c r="I6" s="50"/>
    </row>
    <row r="7" spans="2:12" x14ac:dyDescent="0.25">
      <c r="B7" s="48"/>
      <c r="C7" s="49"/>
      <c r="D7" s="49"/>
      <c r="E7" s="49"/>
      <c r="F7" s="49"/>
      <c r="G7" s="49"/>
      <c r="H7" s="49"/>
      <c r="I7" s="50"/>
    </row>
    <row r="8" spans="2:12" ht="15.75" thickBot="1" x14ac:dyDescent="0.3">
      <c r="B8" s="51"/>
      <c r="C8" s="52"/>
      <c r="D8" s="52"/>
      <c r="E8" s="52"/>
      <c r="F8" s="52"/>
      <c r="G8" s="52"/>
      <c r="H8" s="52"/>
      <c r="I8" s="53"/>
    </row>
    <row r="9" spans="2:12" ht="15.75" thickBot="1" x14ac:dyDescent="0.3"/>
    <row r="10" spans="2:12" ht="15.75" thickBot="1" x14ac:dyDescent="0.3">
      <c r="B10" s="14" t="s">
        <v>27</v>
      </c>
      <c r="C10" s="15" t="s">
        <v>5</v>
      </c>
      <c r="D10" s="63" t="s">
        <v>28</v>
      </c>
      <c r="E10" s="63" t="s">
        <v>30</v>
      </c>
      <c r="F10" s="63" t="s">
        <v>29</v>
      </c>
      <c r="G10" s="63" t="s">
        <v>31</v>
      </c>
      <c r="H10" s="66" t="s">
        <v>34</v>
      </c>
      <c r="I10" s="66" t="s">
        <v>35</v>
      </c>
      <c r="J10" s="66" t="s">
        <v>36</v>
      </c>
      <c r="K10" s="66" t="s">
        <v>37</v>
      </c>
      <c r="L10" s="66" t="s">
        <v>38</v>
      </c>
    </row>
    <row r="11" spans="2:12" x14ac:dyDescent="0.25">
      <c r="B11" s="16">
        <v>1</v>
      </c>
      <c r="C11" s="17">
        <v>0.11</v>
      </c>
      <c r="D11">
        <f>B11^2</f>
        <v>1</v>
      </c>
      <c r="E11">
        <f>B11*C11</f>
        <v>0.11</v>
      </c>
      <c r="F11">
        <f>B11^4</f>
        <v>1</v>
      </c>
      <c r="G11">
        <f>C11*D11</f>
        <v>0.11</v>
      </c>
      <c r="H11">
        <f>$H$29*B11</f>
        <v>0.79774025974025975</v>
      </c>
      <c r="I11">
        <f>$H$30*D11</f>
        <v>0.10172857537599179</v>
      </c>
      <c r="J11">
        <f>(C11-H11)^2</f>
        <v>0.47298666486759994</v>
      </c>
      <c r="K11">
        <f>(C11-I11)^2</f>
        <v>6.8416465310649281E-5</v>
      </c>
      <c r="L11">
        <f>(C11-AVERAGE($C$11:$C$20))^2</f>
        <v>14.333796</v>
      </c>
    </row>
    <row r="12" spans="2:12" x14ac:dyDescent="0.25">
      <c r="B12" s="18">
        <v>2</v>
      </c>
      <c r="C12" s="19">
        <v>0.38</v>
      </c>
      <c r="D12">
        <f t="shared" ref="D12:D20" si="0">B12^2</f>
        <v>4</v>
      </c>
      <c r="E12">
        <f t="shared" ref="E12:E20" si="1">B12*C12</f>
        <v>0.76</v>
      </c>
      <c r="F12">
        <f t="shared" ref="F12:F20" si="2">B12^4</f>
        <v>16</v>
      </c>
      <c r="G12">
        <f t="shared" ref="G12:G20" si="3">C12*D12</f>
        <v>1.52</v>
      </c>
      <c r="H12">
        <f>$H$29*B12</f>
        <v>1.5954805194805195</v>
      </c>
      <c r="I12">
        <f>$H$30*D12</f>
        <v>0.40691430150396718</v>
      </c>
      <c r="J12">
        <f t="shared" ref="J12:J20" si="4">(C12-H12)^2</f>
        <v>1.4773928932366334</v>
      </c>
      <c r="K12">
        <f t="shared" ref="K12:K20" si="5">(C12-I12)^2</f>
        <v>7.2437962544644977E-4</v>
      </c>
      <c r="L12">
        <f t="shared" ref="L12:L20" si="6">(C12-AVERAGE($C$11:$C$20))^2</f>
        <v>12.362256</v>
      </c>
    </row>
    <row r="13" spans="2:12" x14ac:dyDescent="0.25">
      <c r="B13" s="18">
        <v>3</v>
      </c>
      <c r="C13" s="19">
        <v>0.76</v>
      </c>
      <c r="D13">
        <f t="shared" si="0"/>
        <v>9</v>
      </c>
      <c r="E13">
        <f t="shared" si="1"/>
        <v>2.2800000000000002</v>
      </c>
      <c r="F13">
        <f t="shared" si="2"/>
        <v>81</v>
      </c>
      <c r="G13">
        <f t="shared" si="3"/>
        <v>6.84</v>
      </c>
      <c r="H13">
        <f>$H$29*B13</f>
        <v>2.3932207792207794</v>
      </c>
      <c r="I13">
        <f>$H$30*D13</f>
        <v>0.91555717838392614</v>
      </c>
      <c r="J13">
        <f t="shared" si="4"/>
        <v>2.6674101136785295</v>
      </c>
      <c r="K13">
        <f t="shared" si="5"/>
        <v>2.4198035746768615E-2</v>
      </c>
      <c r="L13">
        <f t="shared" si="6"/>
        <v>9.8344960000000015</v>
      </c>
    </row>
    <row r="14" spans="2:12" x14ac:dyDescent="0.25">
      <c r="B14" s="18">
        <v>4</v>
      </c>
      <c r="C14" s="19">
        <v>1.73</v>
      </c>
      <c r="D14">
        <f t="shared" si="0"/>
        <v>16</v>
      </c>
      <c r="E14">
        <f t="shared" si="1"/>
        <v>6.92</v>
      </c>
      <c r="F14">
        <f t="shared" si="2"/>
        <v>256</v>
      </c>
      <c r="G14">
        <f t="shared" si="3"/>
        <v>27.68</v>
      </c>
      <c r="H14">
        <f>$H$29*B14</f>
        <v>3.190961038961039</v>
      </c>
      <c r="I14">
        <f>$H$30*D14</f>
        <v>1.6276572060158687</v>
      </c>
      <c r="J14">
        <f t="shared" si="4"/>
        <v>2.1344071573621184</v>
      </c>
      <c r="K14">
        <f t="shared" si="5"/>
        <v>1.0474047480478334E-2</v>
      </c>
      <c r="L14">
        <f t="shared" si="6"/>
        <v>4.6915559999999994</v>
      </c>
    </row>
    <row r="15" spans="2:12" x14ac:dyDescent="0.25">
      <c r="B15" s="18">
        <v>5</v>
      </c>
      <c r="C15" s="19">
        <v>2.5099999999999998</v>
      </c>
      <c r="D15">
        <f t="shared" si="0"/>
        <v>25</v>
      </c>
      <c r="E15">
        <f t="shared" si="1"/>
        <v>12.549999999999999</v>
      </c>
      <c r="F15">
        <f t="shared" si="2"/>
        <v>625</v>
      </c>
      <c r="G15">
        <f t="shared" si="3"/>
        <v>62.749999999999993</v>
      </c>
      <c r="H15">
        <f>$H$29*B15</f>
        <v>3.9887012987012986</v>
      </c>
      <c r="I15">
        <f>$H$30*D15</f>
        <v>2.543214384399795</v>
      </c>
      <c r="J15">
        <f t="shared" si="4"/>
        <v>2.1865575307809078</v>
      </c>
      <c r="K15">
        <f t="shared" si="5"/>
        <v>1.1031953310573577E-3</v>
      </c>
      <c r="L15">
        <f t="shared" si="6"/>
        <v>1.9209960000000004</v>
      </c>
    </row>
    <row r="16" spans="2:12" x14ac:dyDescent="0.25">
      <c r="B16" s="18">
        <v>6</v>
      </c>
      <c r="C16" s="19">
        <v>3.39</v>
      </c>
      <c r="D16">
        <f t="shared" si="0"/>
        <v>36</v>
      </c>
      <c r="E16">
        <f t="shared" si="1"/>
        <v>20.34</v>
      </c>
      <c r="F16">
        <f t="shared" si="2"/>
        <v>1296</v>
      </c>
      <c r="G16">
        <f t="shared" si="3"/>
        <v>122.04</v>
      </c>
      <c r="H16">
        <f>$H$29*B16</f>
        <v>4.7864415584415587</v>
      </c>
      <c r="I16">
        <f>$H$30*D16</f>
        <v>3.6622287135357046</v>
      </c>
      <c r="J16">
        <f t="shared" si="4"/>
        <v>1.9500490261426888</v>
      </c>
      <c r="K16">
        <f t="shared" si="5"/>
        <v>7.4108472473304626E-2</v>
      </c>
      <c r="L16">
        <f t="shared" si="6"/>
        <v>0.25603599999999976</v>
      </c>
    </row>
    <row r="17" spans="2:12" x14ac:dyDescent="0.25">
      <c r="B17" s="18">
        <v>7</v>
      </c>
      <c r="C17" s="19">
        <v>5.17</v>
      </c>
      <c r="D17">
        <f t="shared" si="0"/>
        <v>49</v>
      </c>
      <c r="E17">
        <f t="shared" si="1"/>
        <v>36.19</v>
      </c>
      <c r="F17">
        <f t="shared" si="2"/>
        <v>2401</v>
      </c>
      <c r="G17">
        <f t="shared" si="3"/>
        <v>253.32999999999998</v>
      </c>
      <c r="H17">
        <f>$H$29*B17</f>
        <v>5.5841818181818184</v>
      </c>
      <c r="I17">
        <f>$H$30*D17</f>
        <v>4.9847001934235982</v>
      </c>
      <c r="J17">
        <f t="shared" si="4"/>
        <v>0.17154657851239691</v>
      </c>
      <c r="K17">
        <f t="shared" si="5"/>
        <v>3.4336018317251908E-2</v>
      </c>
      <c r="L17">
        <f t="shared" si="6"/>
        <v>1.623076</v>
      </c>
    </row>
    <row r="18" spans="2:12" x14ac:dyDescent="0.25">
      <c r="B18" s="18">
        <v>8</v>
      </c>
      <c r="C18" s="19">
        <v>6.55</v>
      </c>
      <c r="D18">
        <f t="shared" si="0"/>
        <v>64</v>
      </c>
      <c r="E18">
        <f t="shared" si="1"/>
        <v>52.4</v>
      </c>
      <c r="F18">
        <f t="shared" si="2"/>
        <v>4096</v>
      </c>
      <c r="G18">
        <f t="shared" si="3"/>
        <v>419.2</v>
      </c>
      <c r="H18">
        <f>$H$29*B18</f>
        <v>6.381922077922078</v>
      </c>
      <c r="I18">
        <f>$H$30*D18</f>
        <v>6.5106288240634749</v>
      </c>
      <c r="J18">
        <f t="shared" si="4"/>
        <v>2.8250187890031961E-2</v>
      </c>
      <c r="K18">
        <f t="shared" si="5"/>
        <v>1.5500894946248011E-3</v>
      </c>
      <c r="L18">
        <f t="shared" si="6"/>
        <v>7.0437159999999999</v>
      </c>
    </row>
    <row r="19" spans="2:12" x14ac:dyDescent="0.25">
      <c r="B19" s="18">
        <v>9</v>
      </c>
      <c r="C19" s="19">
        <v>8.02</v>
      </c>
      <c r="D19">
        <f t="shared" si="0"/>
        <v>81</v>
      </c>
      <c r="E19">
        <f t="shared" si="1"/>
        <v>72.179999999999993</v>
      </c>
      <c r="F19">
        <f t="shared" si="2"/>
        <v>6561</v>
      </c>
      <c r="G19">
        <f t="shared" si="3"/>
        <v>649.62</v>
      </c>
      <c r="H19">
        <f>$H$29*B19</f>
        <v>7.1796623376623376</v>
      </c>
      <c r="I19">
        <f>$H$30*D19</f>
        <v>8.240014605455336</v>
      </c>
      <c r="J19">
        <f t="shared" si="4"/>
        <v>0.70616738674312629</v>
      </c>
      <c r="K19">
        <f t="shared" si="5"/>
        <v>4.8406426613667369E-2</v>
      </c>
      <c r="L19">
        <f t="shared" si="6"/>
        <v>17.007375999999997</v>
      </c>
    </row>
    <row r="20" spans="2:12" ht="15.75" thickBot="1" x14ac:dyDescent="0.3">
      <c r="B20" s="20">
        <v>10</v>
      </c>
      <c r="C20" s="21">
        <v>10.34</v>
      </c>
      <c r="D20">
        <f t="shared" si="0"/>
        <v>100</v>
      </c>
      <c r="E20">
        <f t="shared" si="1"/>
        <v>103.4</v>
      </c>
      <c r="F20">
        <f t="shared" si="2"/>
        <v>10000</v>
      </c>
      <c r="G20">
        <f t="shared" si="3"/>
        <v>1034</v>
      </c>
      <c r="H20">
        <f>$H$29*B20</f>
        <v>7.9774025974025973</v>
      </c>
      <c r="I20">
        <f>$H$30*D20</f>
        <v>10.17285753759918</v>
      </c>
      <c r="J20">
        <f t="shared" si="4"/>
        <v>5.581866486759993</v>
      </c>
      <c r="K20">
        <f t="shared" si="5"/>
        <v>2.793660273740952E-2</v>
      </c>
      <c r="L20">
        <f t="shared" si="6"/>
        <v>41.525135999999996</v>
      </c>
    </row>
    <row r="21" spans="2:12" s="64" customFormat="1" x14ac:dyDescent="0.25">
      <c r="C21" s="63" t="s">
        <v>33</v>
      </c>
      <c r="D21" s="64">
        <f>SUM(D11:D20)</f>
        <v>385</v>
      </c>
      <c r="E21" s="64">
        <f>SUM(E11:E20)</f>
        <v>307.13</v>
      </c>
      <c r="F21" s="64">
        <f>SUM(F11:F20)</f>
        <v>25333</v>
      </c>
      <c r="G21" s="64">
        <f>SUM(G11:G20)</f>
        <v>2577.09</v>
      </c>
      <c r="J21" s="64">
        <f>SUM(J11:J20)</f>
        <v>17.376634025974028</v>
      </c>
      <c r="K21" s="64">
        <f>SUM(K11:K20)</f>
        <v>0.22290568428531962</v>
      </c>
      <c r="L21" s="64">
        <f>SUM(L11:L20)</f>
        <v>110.59843999999998</v>
      </c>
    </row>
    <row r="29" spans="2:12" x14ac:dyDescent="0.25">
      <c r="G29" t="s">
        <v>20</v>
      </c>
      <c r="H29" s="65">
        <f>E21/D21</f>
        <v>0.79774025974025975</v>
      </c>
    </row>
    <row r="30" spans="2:12" x14ac:dyDescent="0.25">
      <c r="G30" t="s">
        <v>21</v>
      </c>
      <c r="H30" s="65">
        <f>G21/F21</f>
        <v>0.10172857537599179</v>
      </c>
    </row>
    <row r="32" spans="2:12" x14ac:dyDescent="0.25">
      <c r="G32" t="s">
        <v>39</v>
      </c>
      <c r="H32" s="67">
        <f>1-J21/L21</f>
        <v>0.84288536053515739</v>
      </c>
    </row>
    <row r="33" spans="7:9" x14ac:dyDescent="0.25">
      <c r="G33" t="s">
        <v>40</v>
      </c>
      <c r="H33" s="67">
        <f>1-K21/L21</f>
        <v>0.99798454947207826</v>
      </c>
      <c r="I33" t="s">
        <v>41</v>
      </c>
    </row>
  </sheetData>
  <mergeCells count="1">
    <mergeCell ref="B2:I8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31"/>
  <sheetViews>
    <sheetView workbookViewId="0">
      <selection activeCell="H29" sqref="H29"/>
    </sheetView>
  </sheetViews>
  <sheetFormatPr defaultRowHeight="15" x14ac:dyDescent="0.25"/>
  <cols>
    <col min="3" max="3" width="16.42578125" customWidth="1"/>
    <col min="4" max="4" width="12.5703125" customWidth="1"/>
  </cols>
  <sheetData>
    <row r="1" spans="2:21" ht="15.75" thickBot="1" x14ac:dyDescent="0.3"/>
    <row r="2" spans="2:21" ht="15" customHeight="1" x14ac:dyDescent="0.25">
      <c r="B2" s="45" t="s">
        <v>14</v>
      </c>
      <c r="C2" s="46"/>
      <c r="D2" s="46"/>
      <c r="E2" s="46"/>
      <c r="F2" s="46"/>
      <c r="G2" s="46"/>
      <c r="H2" s="46"/>
      <c r="I2" s="46"/>
      <c r="J2" s="47"/>
    </row>
    <row r="3" spans="2:21" x14ac:dyDescent="0.25">
      <c r="B3" s="48"/>
      <c r="C3" s="49"/>
      <c r="D3" s="49"/>
      <c r="E3" s="49"/>
      <c r="F3" s="49"/>
      <c r="G3" s="49"/>
      <c r="H3" s="49"/>
      <c r="I3" s="49"/>
      <c r="J3" s="50"/>
    </row>
    <row r="4" spans="2:21" x14ac:dyDescent="0.25">
      <c r="B4" s="48"/>
      <c r="C4" s="49"/>
      <c r="D4" s="49"/>
      <c r="E4" s="49"/>
      <c r="F4" s="49"/>
      <c r="G4" s="49"/>
      <c r="H4" s="49"/>
      <c r="I4" s="49"/>
      <c r="J4" s="50"/>
    </row>
    <row r="5" spans="2:21" ht="15.75" thickBot="1" x14ac:dyDescent="0.3">
      <c r="B5" s="51"/>
      <c r="C5" s="52"/>
      <c r="D5" s="52"/>
      <c r="E5" s="52"/>
      <c r="F5" s="52"/>
      <c r="G5" s="52"/>
      <c r="H5" s="52"/>
      <c r="I5" s="52"/>
      <c r="J5" s="53"/>
    </row>
    <row r="7" spans="2:21" ht="15.75" thickBot="1" x14ac:dyDescent="0.3"/>
    <row r="8" spans="2:21" ht="46.5" customHeight="1" thickBot="1" x14ac:dyDescent="0.3">
      <c r="B8" s="24" t="s">
        <v>0</v>
      </c>
      <c r="C8" s="3" t="s">
        <v>6</v>
      </c>
      <c r="D8" s="4" t="s">
        <v>7</v>
      </c>
    </row>
    <row r="9" spans="2:21" x14ac:dyDescent="0.25">
      <c r="B9" s="16">
        <v>2000</v>
      </c>
      <c r="C9" s="25">
        <v>13321.531000000001</v>
      </c>
      <c r="D9" s="26">
        <v>95213</v>
      </c>
    </row>
    <row r="10" spans="2:21" x14ac:dyDescent="0.25">
      <c r="B10" s="18">
        <v>2001</v>
      </c>
      <c r="C10" s="27">
        <v>15383.441999999999</v>
      </c>
      <c r="D10" s="28">
        <v>95270</v>
      </c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</row>
    <row r="11" spans="2:21" x14ac:dyDescent="0.25">
      <c r="B11" s="18">
        <v>2002</v>
      </c>
      <c r="C11" s="27">
        <v>17421.576000000001</v>
      </c>
      <c r="D11" s="28">
        <v>99726</v>
      </c>
    </row>
    <row r="12" spans="2:21" x14ac:dyDescent="0.25">
      <c r="B12" s="18">
        <v>2003</v>
      </c>
      <c r="C12" s="27">
        <v>19077.348000000002</v>
      </c>
      <c r="D12" s="28">
        <v>94202</v>
      </c>
    </row>
    <row r="13" spans="2:21" x14ac:dyDescent="0.25">
      <c r="B13" s="18">
        <v>2004</v>
      </c>
      <c r="C13" s="27">
        <v>21023.63</v>
      </c>
      <c r="D13" s="28">
        <v>98976</v>
      </c>
    </row>
    <row r="14" spans="2:21" x14ac:dyDescent="0.25">
      <c r="B14" s="18">
        <v>2005</v>
      </c>
      <c r="C14" s="27">
        <v>22470.802</v>
      </c>
      <c r="D14" s="28">
        <v>98524</v>
      </c>
    </row>
    <row r="15" spans="2:21" x14ac:dyDescent="0.25">
      <c r="B15" s="18">
        <v>2006</v>
      </c>
      <c r="C15" s="27">
        <v>24153.022000000001</v>
      </c>
      <c r="D15" s="28">
        <v>97444</v>
      </c>
    </row>
    <row r="16" spans="2:21" x14ac:dyDescent="0.25">
      <c r="B16" s="18">
        <v>2007</v>
      </c>
      <c r="C16" s="27">
        <v>25560.38</v>
      </c>
      <c r="D16" s="28">
        <v>87502</v>
      </c>
    </row>
    <row r="17" spans="2:5" x14ac:dyDescent="0.25">
      <c r="B17" s="18">
        <v>2008</v>
      </c>
      <c r="C17" s="27">
        <v>27071.867999999999</v>
      </c>
      <c r="D17" s="28">
        <v>84457</v>
      </c>
    </row>
    <row r="18" spans="2:5" x14ac:dyDescent="0.25">
      <c r="B18" s="18">
        <v>2009</v>
      </c>
      <c r="C18" s="27">
        <v>26297.412</v>
      </c>
      <c r="D18" s="28">
        <v>86901</v>
      </c>
    </row>
    <row r="19" spans="2:5" x14ac:dyDescent="0.25">
      <c r="B19" s="18">
        <v>2010</v>
      </c>
      <c r="C19" s="27">
        <v>27085.9</v>
      </c>
      <c r="D19" s="28">
        <v>89343</v>
      </c>
    </row>
    <row r="20" spans="2:5" x14ac:dyDescent="0.25">
      <c r="B20" s="18">
        <v>2011</v>
      </c>
      <c r="C20" s="27">
        <v>28166.115000000002</v>
      </c>
      <c r="D20" s="28">
        <v>85110</v>
      </c>
    </row>
    <row r="21" spans="2:5" x14ac:dyDescent="0.25">
      <c r="B21" s="18">
        <v>2012</v>
      </c>
      <c r="C21" s="27">
        <v>28660.518</v>
      </c>
      <c r="D21" s="28">
        <v>75291</v>
      </c>
    </row>
    <row r="22" spans="2:5" x14ac:dyDescent="0.25">
      <c r="B22" s="18">
        <v>2013</v>
      </c>
      <c r="C22" s="27">
        <v>30127.348999999998</v>
      </c>
      <c r="D22" s="28">
        <v>70326</v>
      </c>
    </row>
    <row r="23" spans="2:5" ht="15.75" thickBot="1" x14ac:dyDescent="0.3">
      <c r="B23" s="20">
        <v>2014</v>
      </c>
      <c r="C23" s="29">
        <v>32400.148000000001</v>
      </c>
      <c r="D23" s="30">
        <v>77816</v>
      </c>
    </row>
    <row r="24" spans="2:5" ht="15.75" thickBot="1" x14ac:dyDescent="0.3">
      <c r="C24" s="22"/>
    </row>
    <row r="25" spans="2:5" ht="15.75" thickBot="1" x14ac:dyDescent="0.3">
      <c r="C25" s="31" t="s">
        <v>8</v>
      </c>
      <c r="D25" s="32" t="s">
        <v>9</v>
      </c>
    </row>
    <row r="26" spans="2:5" x14ac:dyDescent="0.25">
      <c r="C26" s="33">
        <v>1</v>
      </c>
      <c r="D26" s="34">
        <v>0.61619999999999997</v>
      </c>
    </row>
    <row r="27" spans="2:5" x14ac:dyDescent="0.25">
      <c r="C27" s="35">
        <v>2</v>
      </c>
      <c r="D27" s="68">
        <v>0.78580000000000005</v>
      </c>
      <c r="E27" t="s">
        <v>42</v>
      </c>
    </row>
    <row r="28" spans="2:5" x14ac:dyDescent="0.25">
      <c r="C28" s="35">
        <v>3</v>
      </c>
      <c r="D28" s="36">
        <v>0.81459999999999999</v>
      </c>
    </row>
    <row r="29" spans="2:5" x14ac:dyDescent="0.25">
      <c r="C29" s="35">
        <v>4</v>
      </c>
      <c r="D29" s="36">
        <v>0.89229999999999998</v>
      </c>
    </row>
    <row r="30" spans="2:5" x14ac:dyDescent="0.25">
      <c r="C30" s="35">
        <v>5</v>
      </c>
      <c r="D30" s="36">
        <v>0.91679999999999995</v>
      </c>
    </row>
    <row r="31" spans="2:5" ht="15.75" thickBot="1" x14ac:dyDescent="0.3">
      <c r="C31" s="37">
        <v>6</v>
      </c>
      <c r="D31" s="38">
        <v>0.91979999999999995</v>
      </c>
    </row>
  </sheetData>
  <mergeCells count="1">
    <mergeCell ref="B2:J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9"/>
  <sheetViews>
    <sheetView topLeftCell="A5" workbookViewId="0">
      <selection activeCell="F36" sqref="F36"/>
    </sheetView>
  </sheetViews>
  <sheetFormatPr defaultRowHeight="15" x14ac:dyDescent="0.25"/>
  <cols>
    <col min="2" max="2" width="16.140625" bestFit="1" customWidth="1"/>
    <col min="3" max="3" width="15.140625" bestFit="1" customWidth="1"/>
  </cols>
  <sheetData>
    <row r="1" spans="2:9" ht="15.75" thickBot="1" x14ac:dyDescent="0.3"/>
    <row r="2" spans="2:9" x14ac:dyDescent="0.25">
      <c r="B2" s="54" t="s">
        <v>10</v>
      </c>
      <c r="C2" s="55"/>
      <c r="D2" s="55"/>
      <c r="E2" s="55"/>
      <c r="F2" s="55"/>
      <c r="G2" s="55"/>
      <c r="H2" s="55"/>
      <c r="I2" s="56"/>
    </row>
    <row r="3" spans="2:9" x14ac:dyDescent="0.25">
      <c r="B3" s="57"/>
      <c r="C3" s="58"/>
      <c r="D3" s="58"/>
      <c r="E3" s="58"/>
      <c r="F3" s="58"/>
      <c r="G3" s="58"/>
      <c r="H3" s="58"/>
      <c r="I3" s="59"/>
    </row>
    <row r="4" spans="2:9" x14ac:dyDescent="0.25">
      <c r="B4" s="57"/>
      <c r="C4" s="58"/>
      <c r="D4" s="58"/>
      <c r="E4" s="58"/>
      <c r="F4" s="58"/>
      <c r="G4" s="58"/>
      <c r="H4" s="58"/>
      <c r="I4" s="59"/>
    </row>
    <row r="5" spans="2:9" x14ac:dyDescent="0.25">
      <c r="B5" s="57"/>
      <c r="C5" s="58"/>
      <c r="D5" s="58"/>
      <c r="E5" s="58"/>
      <c r="F5" s="58"/>
      <c r="G5" s="58"/>
      <c r="H5" s="58"/>
      <c r="I5" s="59"/>
    </row>
    <row r="6" spans="2:9" ht="15.75" thickBot="1" x14ac:dyDescent="0.3">
      <c r="B6" s="60"/>
      <c r="C6" s="61"/>
      <c r="D6" s="61"/>
      <c r="E6" s="61"/>
      <c r="F6" s="61"/>
      <c r="G6" s="61"/>
      <c r="H6" s="61"/>
      <c r="I6" s="62"/>
    </row>
    <row r="7" spans="2:9" ht="15.75" thickBot="1" x14ac:dyDescent="0.3"/>
    <row r="8" spans="2:9" ht="15.75" thickBot="1" x14ac:dyDescent="0.3">
      <c r="B8" s="31" t="s">
        <v>11</v>
      </c>
      <c r="C8" s="32" t="s">
        <v>12</v>
      </c>
      <c r="D8" s="63" t="s">
        <v>43</v>
      </c>
      <c r="E8" s="63" t="s">
        <v>44</v>
      </c>
      <c r="F8" s="63" t="s">
        <v>45</v>
      </c>
      <c r="G8" s="63" t="s">
        <v>46</v>
      </c>
      <c r="H8" s="63" t="s">
        <v>47</v>
      </c>
    </row>
    <row r="9" spans="2:9" x14ac:dyDescent="0.25">
      <c r="B9" s="18">
        <v>55793</v>
      </c>
      <c r="C9" s="19">
        <v>4829</v>
      </c>
      <c r="D9">
        <f>IF($B9&lt;$C$35,B9,"")</f>
        <v>55793</v>
      </c>
      <c r="E9">
        <f>IF($B9&lt;$C$35,C9,"")</f>
        <v>4829</v>
      </c>
      <c r="F9" t="str">
        <f>IF($B9&gt;$C$35,B9,"")</f>
        <v/>
      </c>
      <c r="G9" t="str">
        <f>IF($B9&gt;$C$35,C9,"")</f>
        <v/>
      </c>
      <c r="H9">
        <f>C$37*B9+C$38</f>
        <v>4478.1039648958786</v>
      </c>
    </row>
    <row r="10" spans="2:9" x14ac:dyDescent="0.25">
      <c r="B10" s="18">
        <v>304138</v>
      </c>
      <c r="C10" s="19">
        <v>3662</v>
      </c>
      <c r="D10" t="str">
        <f>IF($B10&lt;$C$35,B10,"")</f>
        <v/>
      </c>
      <c r="E10" t="str">
        <f>IF($B10&lt;$C$35,C10,"")</f>
        <v/>
      </c>
      <c r="F10">
        <f>IF($B10&gt;$C$35,B10,"")</f>
        <v>304138</v>
      </c>
      <c r="G10">
        <f>IF($B10&gt;$C$35,C10,"")</f>
        <v>3662</v>
      </c>
      <c r="H10">
        <f>C$37*B10+C$38</f>
        <v>3467.8241928876414</v>
      </c>
    </row>
    <row r="11" spans="2:9" x14ac:dyDescent="0.25">
      <c r="B11" s="18">
        <v>63869</v>
      </c>
      <c r="C11" s="19">
        <v>4720</v>
      </c>
      <c r="D11">
        <f>IF($B11&lt;$C$35,B11,"")</f>
        <v>63869</v>
      </c>
      <c r="E11">
        <f>IF($B11&lt;$C$35,C11,"")</f>
        <v>4720</v>
      </c>
      <c r="F11" t="str">
        <f>IF($B11&gt;$C$35,B11,"")</f>
        <v/>
      </c>
      <c r="G11" t="str">
        <f>IF($B11&gt;$C$35,C11,"")</f>
        <v/>
      </c>
      <c r="H11">
        <f>C$37*B11+C$38</f>
        <v>4445.250396518265</v>
      </c>
    </row>
    <row r="12" spans="2:9" x14ac:dyDescent="0.25">
      <c r="B12" s="18">
        <v>344380</v>
      </c>
      <c r="C12" s="19">
        <v>3916</v>
      </c>
      <c r="D12" t="str">
        <f>IF($B12&lt;$C$35,B12,"")</f>
        <v/>
      </c>
      <c r="E12" t="str">
        <f>IF($B12&lt;$C$35,C12,"")</f>
        <v/>
      </c>
      <c r="F12">
        <f>IF($B12&gt;$C$35,B12,"")</f>
        <v>344380</v>
      </c>
      <c r="G12">
        <f>IF($B12&gt;$C$35,C12,"")</f>
        <v>3916</v>
      </c>
      <c r="H12">
        <f>C$37*B12+C$38</f>
        <v>3304.1177418410916</v>
      </c>
    </row>
    <row r="13" spans="2:9" x14ac:dyDescent="0.25">
      <c r="B13" s="18">
        <v>357794</v>
      </c>
      <c r="C13" s="19">
        <v>2984</v>
      </c>
      <c r="D13" t="str">
        <f>IF($B13&lt;$C$35,B13,"")</f>
        <v/>
      </c>
      <c r="E13" t="str">
        <f>IF($B13&lt;$C$35,C13,"")</f>
        <v/>
      </c>
      <c r="F13">
        <f>IF($B13&gt;$C$35,B13,"")</f>
        <v>357794</v>
      </c>
      <c r="G13">
        <f>IF($B13&gt;$C$35,C13,"")</f>
        <v>2984</v>
      </c>
      <c r="H13">
        <f>C$37*B13+C$38</f>
        <v>3249.5489248255749</v>
      </c>
    </row>
    <row r="14" spans="2:9" x14ac:dyDescent="0.25">
      <c r="B14" s="18">
        <v>78505</v>
      </c>
      <c r="C14" s="19">
        <v>4227</v>
      </c>
      <c r="D14">
        <f>IF($B14&lt;$C$35,B14,"")</f>
        <v>78505</v>
      </c>
      <c r="E14">
        <f>IF($B14&lt;$C$35,C14,"")</f>
        <v>4227</v>
      </c>
      <c r="F14" t="str">
        <f>IF($B14&gt;$C$35,B14,"")</f>
        <v/>
      </c>
      <c r="G14" t="str">
        <f>IF($B14&gt;$C$35,C14,"")</f>
        <v/>
      </c>
      <c r="H14">
        <f>C$37*B14+C$38</f>
        <v>4385.7104229205979</v>
      </c>
    </row>
    <row r="15" spans="2:9" x14ac:dyDescent="0.25">
      <c r="B15" s="18">
        <v>86700</v>
      </c>
      <c r="C15" s="19">
        <v>4344</v>
      </c>
      <c r="D15">
        <f>IF($B15&lt;$C$35,B15,"")</f>
        <v>86700</v>
      </c>
      <c r="E15">
        <f>IF($B15&lt;$C$35,C15,"")</f>
        <v>4344</v>
      </c>
      <c r="F15" t="str">
        <f>IF($B15&gt;$C$35,B15,"")</f>
        <v/>
      </c>
      <c r="G15" t="str">
        <f>IF($B15&gt;$C$35,C15,"")</f>
        <v/>
      </c>
      <c r="H15">
        <f>C$37*B15+C$38</f>
        <v>4352.3727566434127</v>
      </c>
    </row>
    <row r="16" spans="2:9" x14ac:dyDescent="0.25">
      <c r="B16" s="18">
        <v>398036</v>
      </c>
      <c r="C16" s="19">
        <v>3114</v>
      </c>
      <c r="D16" t="str">
        <f>IF($B16&lt;$C$35,B16,"")</f>
        <v/>
      </c>
      <c r="E16" t="str">
        <f>IF($B16&lt;$C$35,C16,"")</f>
        <v/>
      </c>
      <c r="F16">
        <f>IF($B16&gt;$C$35,B16,"")</f>
        <v>398036</v>
      </c>
      <c r="G16">
        <f>IF($B16&gt;$C$35,C16,"")</f>
        <v>3114</v>
      </c>
      <c r="H16">
        <f>C$37*B16+C$38</f>
        <v>3085.8424737790247</v>
      </c>
    </row>
    <row r="17" spans="2:8" x14ac:dyDescent="0.25">
      <c r="B17" s="18">
        <v>107043</v>
      </c>
      <c r="C17" s="19">
        <v>4142</v>
      </c>
      <c r="D17">
        <f>IF($B17&lt;$C$35,B17,"")</f>
        <v>107043</v>
      </c>
      <c r="E17">
        <f>IF($B17&lt;$C$35,C17,"")</f>
        <v>4142</v>
      </c>
      <c r="F17" t="str">
        <f>IF($B17&gt;$C$35,B17,"")</f>
        <v/>
      </c>
      <c r="G17" t="str">
        <f>IF($B17&gt;$C$35,C17,"")</f>
        <v/>
      </c>
      <c r="H17">
        <f>C$37*B17+C$38</f>
        <v>4269.616424114216</v>
      </c>
    </row>
    <row r="18" spans="2:8" x14ac:dyDescent="0.25">
      <c r="B18" s="18">
        <v>411450</v>
      </c>
      <c r="C18" s="19">
        <v>2748</v>
      </c>
      <c r="D18" t="str">
        <f>IF($B18&lt;$C$35,B18,"")</f>
        <v/>
      </c>
      <c r="E18" t="str">
        <f>IF($B18&lt;$C$35,C18,"")</f>
        <v/>
      </c>
      <c r="F18">
        <f>IF($B18&gt;$C$35,B18,"")</f>
        <v>411450</v>
      </c>
      <c r="G18">
        <f>IF($B18&gt;$C$35,C18,"")</f>
        <v>2748</v>
      </c>
      <c r="H18">
        <f>C$37*B18+C$38</f>
        <v>3031.2736567635084</v>
      </c>
    </row>
    <row r="19" spans="2:8" x14ac:dyDescent="0.25">
      <c r="B19" s="18">
        <v>424864</v>
      </c>
      <c r="C19" s="19">
        <v>2875</v>
      </c>
      <c r="D19" t="str">
        <f>IF($B19&lt;$C$35,B19,"")</f>
        <v/>
      </c>
      <c r="E19" t="str">
        <f>IF($B19&lt;$C$35,C19,"")</f>
        <v/>
      </c>
      <c r="F19">
        <f>IF($B19&gt;$C$35,B19,"")</f>
        <v>424864</v>
      </c>
      <c r="G19">
        <f>IF($B19&gt;$C$35,C19,"")</f>
        <v>2875</v>
      </c>
      <c r="H19">
        <f>C$37*B19+C$38</f>
        <v>2976.7048397479912</v>
      </c>
    </row>
    <row r="20" spans="2:8" x14ac:dyDescent="0.25">
      <c r="B20" s="18">
        <v>141786</v>
      </c>
      <c r="C20" s="19">
        <v>4095</v>
      </c>
      <c r="D20">
        <f>IF($B20&lt;$C$35,B20,"")</f>
        <v>141786</v>
      </c>
      <c r="E20">
        <f>IF($B20&lt;$C$35,C20,"")</f>
        <v>4095</v>
      </c>
      <c r="F20" t="str">
        <f>IF($B20&gt;$C$35,B20,"")</f>
        <v/>
      </c>
      <c r="G20" t="str">
        <f>IF($B20&gt;$C$35,C20,"")</f>
        <v/>
      </c>
      <c r="H20">
        <f>C$37*B20+C$38</f>
        <v>4128.2801776873412</v>
      </c>
    </row>
    <row r="21" spans="2:8" x14ac:dyDescent="0.25">
      <c r="B21" s="18">
        <v>277310</v>
      </c>
      <c r="C21" s="19">
        <v>3561</v>
      </c>
      <c r="D21" t="str">
        <f>IF($B21&lt;$C$35,B21,"")</f>
        <v/>
      </c>
      <c r="E21" t="str">
        <f>IF($B21&lt;$C$35,C21,"")</f>
        <v/>
      </c>
      <c r="F21">
        <f>IF($B21&gt;$C$35,B21,"")</f>
        <v>277310</v>
      </c>
      <c r="G21">
        <f>IF($B21&gt;$C$35,C21,"")</f>
        <v>3561</v>
      </c>
      <c r="H21">
        <f>C$37*B21+C$38</f>
        <v>3576.9618269186749</v>
      </c>
    </row>
    <row r="22" spans="2:8" x14ac:dyDescent="0.25">
      <c r="B22" s="18">
        <v>290724</v>
      </c>
      <c r="C22" s="19">
        <v>3214</v>
      </c>
      <c r="D22" t="str">
        <f>IF($B22&lt;$C$35,B22,"")</f>
        <v/>
      </c>
      <c r="E22" t="str">
        <f>IF($B22&lt;$C$35,C22,"")</f>
        <v/>
      </c>
      <c r="F22">
        <f>IF($B22&gt;$C$35,B22,"")</f>
        <v>290724</v>
      </c>
      <c r="G22">
        <f>IF($B22&gt;$C$35,C22,"")</f>
        <v>3214</v>
      </c>
      <c r="H22">
        <f>C$37*B22+C$38</f>
        <v>3522.3930099031586</v>
      </c>
    </row>
    <row r="23" spans="2:8" x14ac:dyDescent="0.25">
      <c r="B23" s="18">
        <v>59613</v>
      </c>
      <c r="C23" s="19">
        <v>4716</v>
      </c>
      <c r="D23">
        <f>IF($B23&lt;$C$35,B23,"")</f>
        <v>59613</v>
      </c>
      <c r="E23">
        <f>IF($B23&lt;$C$35,C23,"")</f>
        <v>4716</v>
      </c>
      <c r="F23" t="str">
        <f>IF($B23&gt;$C$35,B23,"")</f>
        <v/>
      </c>
      <c r="G23" t="str">
        <f>IF($B23&gt;$C$35,C23,"")</f>
        <v/>
      </c>
      <c r="H23">
        <f>C$37*B23+C$38</f>
        <v>4462.5640155146893</v>
      </c>
    </row>
    <row r="24" spans="2:8" x14ac:dyDescent="0.25">
      <c r="B24" s="18">
        <v>317552</v>
      </c>
      <c r="C24" s="19">
        <v>3841</v>
      </c>
      <c r="D24" t="str">
        <f>IF($B24&lt;$C$35,B24,"")</f>
        <v/>
      </c>
      <c r="E24" t="str">
        <f>IF($B24&lt;$C$35,C24,"")</f>
        <v/>
      </c>
      <c r="F24">
        <f>IF($B24&gt;$C$35,B24,"")</f>
        <v>317552</v>
      </c>
      <c r="G24">
        <f>IF($B24&gt;$C$35,C24,"")</f>
        <v>3841</v>
      </c>
      <c r="H24">
        <f>C$37*B24+C$38</f>
        <v>3413.2553758721251</v>
      </c>
    </row>
    <row r="25" spans="2:8" x14ac:dyDescent="0.25">
      <c r="B25" s="18">
        <v>330966</v>
      </c>
      <c r="C25" s="19">
        <v>3145</v>
      </c>
      <c r="D25" t="str">
        <f>IF($B25&lt;$C$35,B25,"")</f>
        <v/>
      </c>
      <c r="E25" t="str">
        <f>IF($B25&lt;$C$35,C25,"")</f>
        <v/>
      </c>
      <c r="F25">
        <f>IF($B25&gt;$C$35,B25,"")</f>
        <v>330966</v>
      </c>
      <c r="G25">
        <f>IF($B25&gt;$C$35,C25,"")</f>
        <v>3145</v>
      </c>
      <c r="H25">
        <f>C$37*B25+C$38</f>
        <v>3358.6865588566084</v>
      </c>
    </row>
    <row r="26" spans="2:8" x14ac:dyDescent="0.25">
      <c r="B26" s="18">
        <v>67993</v>
      </c>
      <c r="C26" s="19">
        <v>4494</v>
      </c>
      <c r="D26">
        <f>IF($B26&lt;$C$35,B26,"")</f>
        <v>67993</v>
      </c>
      <c r="E26">
        <f>IF($B26&lt;$C$35,C26,"")</f>
        <v>4494</v>
      </c>
      <c r="F26" t="str">
        <f>IF($B26&gt;$C$35,B26,"")</f>
        <v/>
      </c>
      <c r="G26" t="str">
        <f>IF($B26&gt;$C$35,C26,"")</f>
        <v/>
      </c>
      <c r="H26">
        <f>C$37*B26+C$38</f>
        <v>4428.4737600659028</v>
      </c>
    </row>
    <row r="27" spans="2:8" x14ac:dyDescent="0.25">
      <c r="B27" s="18">
        <v>72855</v>
      </c>
      <c r="C27" s="19">
        <v>4418</v>
      </c>
      <c r="D27">
        <f>IF($B27&lt;$C$35,B27,"")</f>
        <v>72855</v>
      </c>
      <c r="E27">
        <f>IF($B27&lt;$C$35,C27,"")</f>
        <v>4418</v>
      </c>
      <c r="F27" t="str">
        <f>IF($B27&gt;$C$35,B27,"")</f>
        <v/>
      </c>
      <c r="G27" t="str">
        <f>IF($B27&gt;$C$35,C27,"")</f>
        <v/>
      </c>
      <c r="H27">
        <f>C$37*B27+C$38</f>
        <v>4408.694903026284</v>
      </c>
    </row>
    <row r="28" spans="2:8" x14ac:dyDescent="0.25">
      <c r="B28" s="18">
        <v>371208</v>
      </c>
      <c r="C28" s="19">
        <v>2847</v>
      </c>
      <c r="D28" t="str">
        <f>IF($B28&lt;$C$35,B28,"")</f>
        <v/>
      </c>
      <c r="E28" t="str">
        <f>IF($B28&lt;$C$35,C28,"")</f>
        <v/>
      </c>
      <c r="F28">
        <f>IF($B28&gt;$C$35,B28,"")</f>
        <v>371208</v>
      </c>
      <c r="G28">
        <f>IF($B28&gt;$C$35,C28,"")</f>
        <v>2847</v>
      </c>
      <c r="H28">
        <f>C$37*B28+C$38</f>
        <v>3194.9801078100581</v>
      </c>
    </row>
    <row r="29" spans="2:8" x14ac:dyDescent="0.25">
      <c r="B29" s="18">
        <v>384622</v>
      </c>
      <c r="C29" s="19">
        <v>3415</v>
      </c>
      <c r="D29" t="str">
        <f>IF($B29&lt;$C$35,B29,"")</f>
        <v/>
      </c>
      <c r="E29" t="str">
        <f>IF($B29&lt;$C$35,C29,"")</f>
        <v/>
      </c>
      <c r="F29">
        <f>IF($B29&gt;$C$35,B29,"")</f>
        <v>384622</v>
      </c>
      <c r="G29">
        <f>IF($B29&gt;$C$35,C29,"")</f>
        <v>3415</v>
      </c>
      <c r="H29">
        <f>C$37*B29+C$38</f>
        <v>3140.4112907945414</v>
      </c>
    </row>
    <row r="30" spans="2:8" x14ac:dyDescent="0.25">
      <c r="B30" s="18">
        <v>95689</v>
      </c>
      <c r="C30" s="19">
        <v>4280</v>
      </c>
      <c r="D30">
        <f>IF($B30&lt;$C$35,B30,"")</f>
        <v>95689</v>
      </c>
      <c r="E30">
        <f>IF($B30&lt;$C$35,C30,"")</f>
        <v>4280</v>
      </c>
      <c r="F30" t="str">
        <f>IF($B30&gt;$C$35,B30,"")</f>
        <v/>
      </c>
      <c r="G30" t="str">
        <f>IF($B30&gt;$C$35,C30,"")</f>
        <v/>
      </c>
      <c r="H30">
        <f>C$37*B30+C$38</f>
        <v>4315.8050590027033</v>
      </c>
    </row>
    <row r="31" spans="2:8" x14ac:dyDescent="0.25">
      <c r="B31" s="18">
        <v>116030</v>
      </c>
      <c r="C31" s="19">
        <v>3977</v>
      </c>
      <c r="D31">
        <f>IF($B31&lt;$C$35,B31,"")</f>
        <v>116030</v>
      </c>
      <c r="E31">
        <f>IF($B31&lt;$C$35,C31,"")</f>
        <v>3977</v>
      </c>
      <c r="F31" t="str">
        <f>IF($B31&gt;$C$35,B31,"")</f>
        <v/>
      </c>
      <c r="G31" t="str">
        <f>IF($B31&gt;$C$35,C31,"")</f>
        <v/>
      </c>
      <c r="H31">
        <f>C$37*B31+C$38</f>
        <v>4233.0568625726582</v>
      </c>
    </row>
    <row r="32" spans="2:8" ht="15.75" thickBot="1" x14ac:dyDescent="0.3">
      <c r="B32" s="20">
        <v>128809</v>
      </c>
      <c r="C32" s="21">
        <v>3847</v>
      </c>
      <c r="D32">
        <f>IF($B32&lt;$C$35,B32,"")</f>
        <v>128809</v>
      </c>
      <c r="E32">
        <f>IF($B32&lt;$C$35,C32,"")</f>
        <v>3847</v>
      </c>
      <c r="F32" t="str">
        <f>IF($B32&gt;$C$35,B32,"")</f>
        <v/>
      </c>
      <c r="G32" t="str">
        <f>IF($B32&gt;$C$35,C32,"")</f>
        <v/>
      </c>
      <c r="H32">
        <f>C$37*B32+C$38</f>
        <v>4181.0712570380465</v>
      </c>
    </row>
    <row r="33" spans="2:8" s="63" customFormat="1" x14ac:dyDescent="0.25">
      <c r="C33" s="70" t="s">
        <v>32</v>
      </c>
      <c r="D33" s="70">
        <f>AVERAGE(D9:D32)</f>
        <v>89557.083333333328</v>
      </c>
      <c r="E33" s="70">
        <f>AVERAGE(E9:E32)</f>
        <v>4340.75</v>
      </c>
      <c r="F33" s="70">
        <f>AVERAGE(F9:F32)</f>
        <v>351087</v>
      </c>
      <c r="G33" s="70">
        <f>AVERAGE(G9:G32)</f>
        <v>3276.8333333333335</v>
      </c>
      <c r="H33" s="70"/>
    </row>
    <row r="35" spans="2:8" x14ac:dyDescent="0.25">
      <c r="B35" s="64" t="s">
        <v>49</v>
      </c>
      <c r="C35" s="69">
        <v>200000</v>
      </c>
    </row>
    <row r="36" spans="2:8" x14ac:dyDescent="0.25">
      <c r="B36" s="64" t="s">
        <v>48</v>
      </c>
      <c r="C36">
        <f>CORREL(B9:B32,C9:C32)^2</f>
        <v>0.83600790249106594</v>
      </c>
    </row>
    <row r="37" spans="2:8" x14ac:dyDescent="0.25">
      <c r="B37" s="64" t="s">
        <v>20</v>
      </c>
      <c r="C37">
        <f>(G33-E33)/(F33-D33)</f>
        <v>-4.068049576227575E-3</v>
      </c>
    </row>
    <row r="38" spans="2:8" x14ac:dyDescent="0.25">
      <c r="B38" s="64" t="s">
        <v>21</v>
      </c>
      <c r="C38">
        <f>E33-C37*D33</f>
        <v>4705.0726549023439</v>
      </c>
    </row>
    <row r="39" spans="2:8" x14ac:dyDescent="0.25">
      <c r="C39">
        <f>G33-C37*F33</f>
        <v>4705.0726549023439</v>
      </c>
    </row>
  </sheetData>
  <mergeCells count="1">
    <mergeCell ref="B2:I6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8"/>
  <sheetViews>
    <sheetView tabSelected="1" topLeftCell="A4" workbookViewId="0">
      <selection activeCell="J32" sqref="J32"/>
    </sheetView>
  </sheetViews>
  <sheetFormatPr defaultRowHeight="15" x14ac:dyDescent="0.25"/>
  <cols>
    <col min="4" max="4" width="16.85546875" bestFit="1" customWidth="1"/>
    <col min="5" max="5" width="17.42578125" customWidth="1"/>
    <col min="6" max="6" width="18.28515625" customWidth="1"/>
    <col min="7" max="7" width="20.85546875" customWidth="1"/>
    <col min="8" max="8" width="11" bestFit="1" customWidth="1"/>
  </cols>
  <sheetData>
    <row r="1" spans="2:10" ht="15.75" thickBot="1" x14ac:dyDescent="0.3"/>
    <row r="2" spans="2:10" ht="15" customHeight="1" x14ac:dyDescent="0.25">
      <c r="B2" s="45" t="s">
        <v>51</v>
      </c>
      <c r="C2" s="46"/>
      <c r="D2" s="46"/>
      <c r="E2" s="46"/>
      <c r="F2" s="46"/>
      <c r="G2" s="46"/>
      <c r="H2" s="46"/>
      <c r="I2" s="46"/>
      <c r="J2" s="47"/>
    </row>
    <row r="3" spans="2:10" x14ac:dyDescent="0.25">
      <c r="B3" s="48"/>
      <c r="C3" s="49"/>
      <c r="D3" s="49"/>
      <c r="E3" s="49"/>
      <c r="F3" s="49"/>
      <c r="G3" s="49"/>
      <c r="H3" s="49"/>
      <c r="I3" s="49"/>
      <c r="J3" s="50"/>
    </row>
    <row r="4" spans="2:10" x14ac:dyDescent="0.25">
      <c r="B4" s="48"/>
      <c r="C4" s="49"/>
      <c r="D4" s="49"/>
      <c r="E4" s="49"/>
      <c r="F4" s="49"/>
      <c r="G4" s="49"/>
      <c r="H4" s="49"/>
      <c r="I4" s="49"/>
      <c r="J4" s="50"/>
    </row>
    <row r="5" spans="2:10" ht="15.75" thickBot="1" x14ac:dyDescent="0.3">
      <c r="B5" s="51"/>
      <c r="C5" s="52"/>
      <c r="D5" s="52"/>
      <c r="E5" s="52"/>
      <c r="F5" s="52"/>
      <c r="G5" s="52"/>
      <c r="H5" s="52"/>
      <c r="I5" s="52"/>
      <c r="J5" s="53"/>
    </row>
    <row r="6" spans="2:10" x14ac:dyDescent="0.25">
      <c r="B6" s="23"/>
      <c r="C6" s="23"/>
      <c r="D6" s="23"/>
      <c r="E6" s="23"/>
      <c r="F6" s="23"/>
      <c r="G6" s="23"/>
      <c r="H6" s="23"/>
      <c r="I6" s="23"/>
    </row>
    <row r="7" spans="2:10" ht="15.75" thickBot="1" x14ac:dyDescent="0.3">
      <c r="D7" t="s">
        <v>52</v>
      </c>
      <c r="G7" t="s">
        <v>57</v>
      </c>
    </row>
    <row r="8" spans="2:10" s="64" customFormat="1" ht="15.75" thickBot="1" x14ac:dyDescent="0.3">
      <c r="B8" s="31" t="s">
        <v>13</v>
      </c>
      <c r="C8" s="32" t="s">
        <v>50</v>
      </c>
      <c r="D8" s="63" t="s">
        <v>53</v>
      </c>
      <c r="E8" s="63" t="s">
        <v>54</v>
      </c>
      <c r="F8" s="63" t="s">
        <v>55</v>
      </c>
      <c r="G8" s="64" t="s">
        <v>56</v>
      </c>
      <c r="H8" s="64" t="s">
        <v>58</v>
      </c>
      <c r="I8" s="64" t="s">
        <v>38</v>
      </c>
    </row>
    <row r="9" spans="2:10" x14ac:dyDescent="0.25">
      <c r="B9" s="16">
        <v>0</v>
      </c>
      <c r="C9" s="17">
        <v>85.001999999999995</v>
      </c>
      <c r="D9">
        <f>SIN(10.68*B9)</f>
        <v>0</v>
      </c>
      <c r="E9">
        <f>D9^2</f>
        <v>0</v>
      </c>
      <c r="F9">
        <f>C9*D9</f>
        <v>0</v>
      </c>
      <c r="G9">
        <f>$C$35*D9+$C$36</f>
        <v>85.003153734478119</v>
      </c>
      <c r="H9">
        <f>(C9-G9)^2</f>
        <v>1.3311032460101423E-6</v>
      </c>
      <c r="I9">
        <f>(C9-AVERAGE($C$9:$C$28))^2</f>
        <v>0.45636780249998243</v>
      </c>
    </row>
    <row r="10" spans="2:10" x14ac:dyDescent="0.25">
      <c r="B10" s="18">
        <v>0.1</v>
      </c>
      <c r="C10" s="19">
        <v>94.197999999999993</v>
      </c>
      <c r="D10">
        <f t="shared" ref="D10:D28" si="0">SIN(10.68*B10)</f>
        <v>0.87623850205636633</v>
      </c>
      <c r="E10">
        <f t="shared" ref="E10:E29" si="1">D10^2</f>
        <v>0.76779391248598472</v>
      </c>
      <c r="F10">
        <f t="shared" ref="F10:F28" si="2">C10*D10</f>
        <v>82.539914416705585</v>
      </c>
      <c r="G10">
        <f>$C$35*D10+$C$36</f>
        <v>94.586545839626126</v>
      </c>
      <c r="H10">
        <f t="shared" ref="H10:H28" si="3">(C10-G10)^2</f>
        <v>0.15096786949077648</v>
      </c>
      <c r="I10">
        <f t="shared" ref="I10:I28" si="4">(C10-AVERAGE($C$9:$C$28))^2</f>
        <v>72.598068202500187</v>
      </c>
    </row>
    <row r="11" spans="2:10" x14ac:dyDescent="0.25">
      <c r="B11" s="18">
        <v>0.2</v>
      </c>
      <c r="C11" s="19">
        <v>94.227000000000004</v>
      </c>
      <c r="D11">
        <f t="shared" si="0"/>
        <v>0.84447953305085799</v>
      </c>
      <c r="E11">
        <f t="shared" si="1"/>
        <v>0.71314568174179516</v>
      </c>
      <c r="F11">
        <f t="shared" si="2"/>
        <v>79.572772960783198</v>
      </c>
      <c r="G11">
        <f>$C$35*D11+$C$36</f>
        <v>94.239199024665638</v>
      </c>
      <c r="H11">
        <f t="shared" si="3"/>
        <v>1.4881620279274255E-4</v>
      </c>
      <c r="I11">
        <f t="shared" si="4"/>
        <v>73.093095302500373</v>
      </c>
    </row>
    <row r="12" spans="2:10" x14ac:dyDescent="0.25">
      <c r="B12" s="18">
        <v>0.3</v>
      </c>
      <c r="C12" s="19">
        <v>84.894999999999996</v>
      </c>
      <c r="D12">
        <f t="shared" si="0"/>
        <v>-6.2366844889764808E-2</v>
      </c>
      <c r="E12">
        <f t="shared" si="1"/>
        <v>3.8896233415039827E-3</v>
      </c>
      <c r="F12">
        <f t="shared" si="2"/>
        <v>-5.294633296916583</v>
      </c>
      <c r="G12">
        <f>$C$35*D12+$C$36</f>
        <v>84.321049572726608</v>
      </c>
      <c r="H12">
        <f t="shared" si="3"/>
        <v>0.32941909296730487</v>
      </c>
      <c r="I12">
        <f t="shared" si="4"/>
        <v>0.61238450249997856</v>
      </c>
    </row>
    <row r="13" spans="2:10" x14ac:dyDescent="0.25">
      <c r="B13" s="18">
        <v>0.4</v>
      </c>
      <c r="C13" s="19">
        <v>74.656999999999996</v>
      </c>
      <c r="D13">
        <f t="shared" si="0"/>
        <v>-0.90458591268010669</v>
      </c>
      <c r="E13">
        <f t="shared" si="1"/>
        <v>0.81827567341930163</v>
      </c>
      <c r="F13">
        <f t="shared" si="2"/>
        <v>-67.533670482958726</v>
      </c>
      <c r="G13">
        <f>$C$35*D13+$C$36</f>
        <v>75.109726917849841</v>
      </c>
      <c r="H13">
        <f t="shared" si="3"/>
        <v>0.20496166214581968</v>
      </c>
      <c r="I13">
        <f t="shared" si="4"/>
        <v>121.45252230249969</v>
      </c>
    </row>
    <row r="14" spans="2:10" x14ac:dyDescent="0.25">
      <c r="B14" s="18">
        <v>0.5</v>
      </c>
      <c r="C14" s="19">
        <v>75.83</v>
      </c>
      <c r="D14">
        <f t="shared" si="0"/>
        <v>-0.80943265644661944</v>
      </c>
      <c r="E14">
        <f t="shared" si="1"/>
        <v>0.655181225322231</v>
      </c>
      <c r="F14">
        <f t="shared" si="2"/>
        <v>-61.379278338347149</v>
      </c>
      <c r="G14">
        <f>$C$35*D14+$C$36</f>
        <v>76.15041499812375</v>
      </c>
      <c r="H14">
        <f t="shared" si="3"/>
        <v>0.10266577102264404</v>
      </c>
      <c r="I14">
        <f t="shared" si="4"/>
        <v>96.974241002499681</v>
      </c>
    </row>
    <row r="15" spans="2:10" x14ac:dyDescent="0.25">
      <c r="B15" s="18">
        <v>0.6</v>
      </c>
      <c r="C15" s="19">
        <v>86.822999999999993</v>
      </c>
      <c r="D15">
        <f t="shared" si="0"/>
        <v>0.12449086989438558</v>
      </c>
      <c r="E15">
        <f t="shared" si="1"/>
        <v>1.5497976687060839E-2</v>
      </c>
      <c r="F15">
        <f t="shared" si="2"/>
        <v>10.808670796840239</v>
      </c>
      <c r="G15">
        <f>$C$35*D15+$C$36</f>
        <v>86.364706344765168</v>
      </c>
      <c r="H15">
        <f t="shared" si="3"/>
        <v>0.21003307442849736</v>
      </c>
      <c r="I15">
        <f t="shared" si="4"/>
        <v>1.312055702500025</v>
      </c>
    </row>
    <row r="16" spans="2:10" x14ac:dyDescent="0.25">
      <c r="B16" s="18">
        <v>0.7</v>
      </c>
      <c r="C16" s="19">
        <v>94.772999999999996</v>
      </c>
      <c r="D16">
        <f t="shared" si="0"/>
        <v>0.92941139674482109</v>
      </c>
      <c r="E16">
        <f t="shared" si="1"/>
        <v>0.86380554439915924</v>
      </c>
      <c r="F16">
        <f t="shared" si="2"/>
        <v>88.083106303696923</v>
      </c>
      <c r="G16">
        <f>$C$35*D16+$C$36</f>
        <v>95.168096065927898</v>
      </c>
      <c r="H16">
        <f t="shared" si="3"/>
        <v>0.15610090131170501</v>
      </c>
      <c r="I16">
        <f t="shared" si="4"/>
        <v>82.727210702500244</v>
      </c>
    </row>
    <row r="17" spans="2:9" x14ac:dyDescent="0.25">
      <c r="B17" s="18">
        <v>0.8</v>
      </c>
      <c r="C17" s="19">
        <v>93.259</v>
      </c>
      <c r="D17">
        <f t="shared" si="0"/>
        <v>0.77123432420890092</v>
      </c>
      <c r="E17">
        <f t="shared" si="1"/>
        <v>0.59480238283796005</v>
      </c>
      <c r="F17">
        <f t="shared" si="2"/>
        <v>71.924541841397897</v>
      </c>
      <c r="G17">
        <f>$C$35*D17+$C$36</f>
        <v>93.438118548849275</v>
      </c>
      <c r="H17">
        <f t="shared" si="3"/>
        <v>3.2083454541869887E-2</v>
      </c>
      <c r="I17">
        <f t="shared" si="4"/>
        <v>57.478384102500272</v>
      </c>
    </row>
    <row r="18" spans="2:9" x14ac:dyDescent="0.25">
      <c r="B18" s="18">
        <v>0.9</v>
      </c>
      <c r="C18" s="19">
        <v>83.271000000000001</v>
      </c>
      <c r="D18">
        <f t="shared" si="0"/>
        <v>-0.18613020052681853</v>
      </c>
      <c r="E18">
        <f t="shared" si="1"/>
        <v>3.4644451548153675E-2</v>
      </c>
      <c r="F18">
        <f t="shared" si="2"/>
        <v>-15.499247928068705</v>
      </c>
      <c r="G18">
        <f>$C$35*D18+$C$36</f>
        <v>82.967453762299101</v>
      </c>
      <c r="H18">
        <f t="shared" si="3"/>
        <v>9.2140318422371123E-2</v>
      </c>
      <c r="I18">
        <f t="shared" si="4"/>
        <v>5.7914829024999115</v>
      </c>
    </row>
    <row r="19" spans="2:9" x14ac:dyDescent="0.25">
      <c r="B19" s="18">
        <v>1</v>
      </c>
      <c r="C19" s="19">
        <v>73.852999999999994</v>
      </c>
      <c r="D19">
        <f t="shared" si="0"/>
        <v>-0.95061829838793011</v>
      </c>
      <c r="E19">
        <f t="shared" si="1"/>
        <v>0.90367514922996373</v>
      </c>
      <c r="F19">
        <f t="shared" si="2"/>
        <v>-70.206013190843791</v>
      </c>
      <c r="G19">
        <f>$C$35*D19+$C$36</f>
        <v>74.606272206902773</v>
      </c>
      <c r="H19">
        <f t="shared" si="3"/>
        <v>0.56741901769218217</v>
      </c>
      <c r="I19">
        <f t="shared" si="4"/>
        <v>139.81998270249971</v>
      </c>
    </row>
    <row r="20" spans="2:9" x14ac:dyDescent="0.25">
      <c r="B20" s="18">
        <v>1.1000000000000001</v>
      </c>
      <c r="C20" s="19">
        <v>77.295000000000002</v>
      </c>
      <c r="D20">
        <f t="shared" si="0"/>
        <v>-0.73003325822131027</v>
      </c>
      <c r="E20">
        <f t="shared" si="1"/>
        <v>0.53294855810922226</v>
      </c>
      <c r="F20">
        <f t="shared" si="2"/>
        <v>-56.427920694216176</v>
      </c>
      <c r="G20">
        <f>$C$35*D20+$C$36</f>
        <v>77.01880364381806</v>
      </c>
      <c r="H20">
        <f t="shared" si="3"/>
        <v>7.6284427168181831E-2</v>
      </c>
      <c r="I20">
        <f t="shared" si="4"/>
        <v>70.267144502499676</v>
      </c>
    </row>
    <row r="21" spans="2:9" x14ac:dyDescent="0.25">
      <c r="B21" s="18">
        <v>1.2</v>
      </c>
      <c r="C21" s="19">
        <v>88.594999999999999</v>
      </c>
      <c r="D21">
        <f t="shared" si="0"/>
        <v>0.24704484941538982</v>
      </c>
      <c r="E21">
        <f t="shared" si="1"/>
        <v>6.1031157622672631E-2</v>
      </c>
      <c r="F21">
        <f t="shared" si="2"/>
        <v>21.886938433956459</v>
      </c>
      <c r="G21">
        <f>$C$35*D21+$C$36</f>
        <v>87.705075247797595</v>
      </c>
      <c r="H21">
        <f t="shared" si="3"/>
        <v>0.79196606458251029</v>
      </c>
      <c r="I21">
        <f t="shared" si="4"/>
        <v>8.5115145025000967</v>
      </c>
    </row>
    <row r="22" spans="2:9" x14ac:dyDescent="0.25">
      <c r="B22" s="18">
        <v>1.3</v>
      </c>
      <c r="C22" s="19">
        <v>95.302000000000007</v>
      </c>
      <c r="D22">
        <f t="shared" si="0"/>
        <v>0.96812405038272253</v>
      </c>
      <c r="E22">
        <f t="shared" si="1"/>
        <v>0.9372641769294483</v>
      </c>
      <c r="F22">
        <f t="shared" si="2"/>
        <v>92.264158249574223</v>
      </c>
      <c r="G22">
        <f>$C$35*D22+$C$36</f>
        <v>95.591495104399883</v>
      </c>
      <c r="H22">
        <f t="shared" si="3"/>
        <v>8.3807415471495048E-2</v>
      </c>
      <c r="I22">
        <f t="shared" si="4"/>
        <v>92.630037802500468</v>
      </c>
    </row>
    <row r="23" spans="2:9" x14ac:dyDescent="0.25">
      <c r="B23" s="18">
        <v>1.4</v>
      </c>
      <c r="C23" s="19">
        <v>92.040999999999997</v>
      </c>
      <c r="D23">
        <f t="shared" si="0"/>
        <v>0.6859898712500978</v>
      </c>
      <c r="E23">
        <f t="shared" si="1"/>
        <v>0.47058210345772578</v>
      </c>
      <c r="F23">
        <f t="shared" si="2"/>
        <v>63.139193739730253</v>
      </c>
      <c r="G23">
        <f>$C$35*D23+$C$36</f>
        <v>92.505802728925971</v>
      </c>
      <c r="H23">
        <f t="shared" si="3"/>
        <v>0.21604157681703284</v>
      </c>
      <c r="I23">
        <f t="shared" si="4"/>
        <v>40.493495902500186</v>
      </c>
    </row>
    <row r="24" spans="2:9" x14ac:dyDescent="0.25">
      <c r="B24" s="18">
        <v>1.5</v>
      </c>
      <c r="C24" s="19">
        <v>81.305999999999997</v>
      </c>
      <c r="D24">
        <f t="shared" si="0"/>
        <v>-0.30699765067375967</v>
      </c>
      <c r="E24">
        <f t="shared" si="1"/>
        <v>9.424755751920777E-2</v>
      </c>
      <c r="F24">
        <f t="shared" si="2"/>
        <v>-24.960750985680704</v>
      </c>
      <c r="G24">
        <f>$C$35*D24+$C$36</f>
        <v>81.645530376383959</v>
      </c>
      <c r="H24">
        <f t="shared" si="3"/>
        <v>0.11528087648743497</v>
      </c>
      <c r="I24">
        <f t="shared" si="4"/>
        <v>19.110449402499867</v>
      </c>
    </row>
    <row r="25" spans="2:9" x14ac:dyDescent="0.25">
      <c r="B25" s="18">
        <v>1.6</v>
      </c>
      <c r="C25" s="19">
        <v>73.471999999999994</v>
      </c>
      <c r="D25">
        <f t="shared" si="0"/>
        <v>-0.98186049560667188</v>
      </c>
      <c r="E25">
        <f t="shared" si="1"/>
        <v>0.9640500328329793</v>
      </c>
      <c r="F25">
        <f t="shared" si="2"/>
        <v>-72.139254333213387</v>
      </c>
      <c r="G25">
        <f>$C$35*D25+$C$36</f>
        <v>74.264577308229732</v>
      </c>
      <c r="H25">
        <f t="shared" si="3"/>
        <v>0.6281787895206975</v>
      </c>
      <c r="I25">
        <f t="shared" si="4"/>
        <v>148.97545080249972</v>
      </c>
    </row>
    <row r="26" spans="2:9" x14ac:dyDescent="0.25">
      <c r="B26" s="18">
        <v>1.7</v>
      </c>
      <c r="C26" s="19">
        <v>79.221999999999994</v>
      </c>
      <c r="D26">
        <f t="shared" si="0"/>
        <v>-0.63927564239099621</v>
      </c>
      <c r="E26">
        <f t="shared" si="1"/>
        <v>0.40867334695442087</v>
      </c>
      <c r="F26">
        <f t="shared" si="2"/>
        <v>-50.644694941499502</v>
      </c>
      <c r="G26">
        <f>$C$35*D26+$C$36</f>
        <v>78.01141674742982</v>
      </c>
      <c r="H26">
        <f t="shared" si="3"/>
        <v>1.4655118114033825</v>
      </c>
      <c r="I26">
        <f t="shared" si="4"/>
        <v>41.674125802499844</v>
      </c>
    </row>
    <row r="27" spans="2:9" x14ac:dyDescent="0.25">
      <c r="B27" s="18">
        <v>1.8</v>
      </c>
      <c r="C27" s="19">
        <v>90.108999999999995</v>
      </c>
      <c r="D27">
        <f t="shared" si="0"/>
        <v>0.36575518328565798</v>
      </c>
      <c r="E27">
        <f t="shared" si="1"/>
        <v>0.13377685410032528</v>
      </c>
      <c r="F27">
        <f t="shared" si="2"/>
        <v>32.957833810687355</v>
      </c>
      <c r="G27">
        <f>$C$35*D27+$C$36</f>
        <v>89.00340632288956</v>
      </c>
      <c r="H27">
        <f t="shared" si="3"/>
        <v>1.222337378866571</v>
      </c>
      <c r="I27">
        <f t="shared" si="4"/>
        <v>19.637749102500109</v>
      </c>
    </row>
    <row r="28" spans="2:9" ht="15.75" thickBot="1" x14ac:dyDescent="0.3">
      <c r="B28" s="20">
        <v>1.9</v>
      </c>
      <c r="C28" s="21">
        <v>95.421000000000006</v>
      </c>
      <c r="D28">
        <f t="shared" si="0"/>
        <v>0.99177415240526301</v>
      </c>
      <c r="E28">
        <f t="shared" si="1"/>
        <v>0.98361596937917783</v>
      </c>
      <c r="F28">
        <f t="shared" si="2"/>
        <v>94.636081396662604</v>
      </c>
      <c r="G28">
        <f>$C$35*D28+$C$36</f>
        <v>95.850155503910813</v>
      </c>
      <c r="H28">
        <f t="shared" si="3"/>
        <v>0.18417444653693796</v>
      </c>
      <c r="I28">
        <f t="shared" si="4"/>
        <v>94.93481790250047</v>
      </c>
    </row>
    <row r="29" spans="2:9" s="64" customFormat="1" x14ac:dyDescent="0.25">
      <c r="B29" s="64" t="s">
        <v>32</v>
      </c>
      <c r="C29" s="64">
        <f>SUM(C9:C28)</f>
        <v>1713.5509999999997</v>
      </c>
      <c r="D29" s="64">
        <f>SUM(D9:D28)</f>
        <v>1.2332417728704854</v>
      </c>
      <c r="E29" s="64">
        <f>SUM(E9:E28)</f>
        <v>9.956901377918296</v>
      </c>
      <c r="F29" s="64">
        <f>SUM(F9:F28)</f>
        <v>213.72774775829001</v>
      </c>
      <c r="G29" s="64">
        <f>SUM(G9:G28)</f>
        <v>1713.5509999999999</v>
      </c>
      <c r="H29" s="64">
        <f t="shared" ref="H29:I29" si="5">SUM(H9:H28)</f>
        <v>6.6295240961834523</v>
      </c>
      <c r="I29" s="64">
        <f t="shared" si="5"/>
        <v>1188.5505809500005</v>
      </c>
    </row>
    <row r="31" spans="2:9" x14ac:dyDescent="0.25">
      <c r="B31" t="s">
        <v>18</v>
      </c>
      <c r="E31" t="s">
        <v>22</v>
      </c>
      <c r="G31" t="s">
        <v>19</v>
      </c>
    </row>
    <row r="32" spans="2:9" x14ac:dyDescent="0.25">
      <c r="B32" s="71">
        <f>E29</f>
        <v>9.956901377918296</v>
      </c>
      <c r="C32" s="71">
        <f>D29</f>
        <v>1.2332417728704854</v>
      </c>
      <c r="E32" s="71">
        <f>F29</f>
        <v>213.72774775829001</v>
      </c>
      <c r="G32" s="71">
        <f t="array" ref="G32:H33">MINVERSE(B32:C33)</f>
        <v>0.10120579504611699</v>
      </c>
      <c r="H32" s="71">
        <v>-6.2405607053720152E-3</v>
      </c>
    </row>
    <row r="33" spans="2:8" x14ac:dyDescent="0.25">
      <c r="B33" s="71">
        <f>D29</f>
        <v>1.2332417728704854</v>
      </c>
      <c r="C33" s="71">
        <f>COUNT(C9:C28)</f>
        <v>20</v>
      </c>
      <c r="E33" s="71">
        <f>C29</f>
        <v>1713.5509999999997</v>
      </c>
      <c r="G33" s="71">
        <v>-6.240560705372016E-3</v>
      </c>
      <c r="H33" s="71">
        <v>5.0384806007399946E-2</v>
      </c>
    </row>
    <row r="35" spans="2:8" x14ac:dyDescent="0.25">
      <c r="B35" s="72" t="s">
        <v>20</v>
      </c>
      <c r="C35" s="65">
        <f t="array" ref="C35:C36">MMULT(G32:H33,E32:E33)</f>
        <v>10.936967598042768</v>
      </c>
    </row>
    <row r="36" spans="2:8" x14ac:dyDescent="0.25">
      <c r="B36" s="72" t="s">
        <v>21</v>
      </c>
      <c r="C36" s="65">
        <v>85.003153734478119</v>
      </c>
    </row>
    <row r="37" spans="2:8" x14ac:dyDescent="0.25">
      <c r="B37" s="72"/>
    </row>
    <row r="38" spans="2:8" x14ac:dyDescent="0.25">
      <c r="B38" s="72" t="s">
        <v>9</v>
      </c>
      <c r="C38" s="67">
        <f>1-H29/I29</f>
        <v>0.99442217756447138</v>
      </c>
    </row>
  </sheetData>
  <mergeCells count="1">
    <mergeCell ref="B2:J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1. feladat</vt:lpstr>
      <vt:lpstr>2. feladat</vt:lpstr>
      <vt:lpstr>3. feladat</vt:lpstr>
      <vt:lpstr>4. feladat</vt:lpstr>
      <vt:lpstr>5. feladat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Windows-felhasználó</cp:lastModifiedBy>
  <dcterms:created xsi:type="dcterms:W3CDTF">2017-01-30T13:01:07Z</dcterms:created>
  <dcterms:modified xsi:type="dcterms:W3CDTF">2017-01-30T16:00:48Z</dcterms:modified>
</cp:coreProperties>
</file>