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ktatás\műgaz\magyar\2019 statmód gyakorló\"/>
    </mc:Choice>
  </mc:AlternateContent>
  <bookViews>
    <workbookView xWindow="1515" yWindow="2640" windowWidth="19440" windowHeight="13260" activeTab="5"/>
  </bookViews>
  <sheets>
    <sheet name="1. feladat" sheetId="1" r:id="rId1"/>
    <sheet name="2. feladat" sheetId="3" r:id="rId2"/>
    <sheet name="3. feladat" sheetId="2" r:id="rId3"/>
    <sheet name="4. feladat" sheetId="6" r:id="rId4"/>
    <sheet name="5. feladat" sheetId="7" r:id="rId5"/>
    <sheet name="6. feladat" sheetId="4" r:id="rId6"/>
  </sheets>
  <definedNames>
    <definedName name="mosópor">'4. feladat'!$C$15:$C$34</definedName>
    <definedName name="_xlnm.Print_Area" localSheetId="0">'1. feladat'!$A$1:$R$118</definedName>
    <definedName name="szszil">'5. feladat'!$C$18:$C$27</definedName>
    <definedName name="tömeg">'2. feladat'!$B$14:$B$32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4" l="1"/>
  <c r="C18" i="4"/>
  <c r="D14" i="4"/>
  <c r="E14" i="4"/>
  <c r="C14" i="4"/>
  <c r="C17" i="4"/>
  <c r="D12" i="4"/>
  <c r="E12" i="4"/>
  <c r="E11" i="4"/>
  <c r="D11" i="4"/>
  <c r="C12" i="4"/>
  <c r="E10" i="4"/>
  <c r="D10" i="4"/>
  <c r="P29" i="7"/>
  <c r="Q29" i="7"/>
  <c r="R29" i="7"/>
  <c r="P28" i="7"/>
  <c r="Q28" i="7"/>
  <c r="R28" i="7"/>
  <c r="P27" i="7"/>
  <c r="Q27" i="7"/>
  <c r="R27" i="7"/>
  <c r="P23" i="7"/>
  <c r="Q23" i="7"/>
  <c r="R23" i="7"/>
  <c r="P24" i="7"/>
  <c r="Q24" i="7"/>
  <c r="R24" i="7"/>
  <c r="P25" i="7"/>
  <c r="Q25" i="7"/>
  <c r="R25" i="7"/>
  <c r="P26" i="7"/>
  <c r="Q26" i="7"/>
  <c r="R26" i="7"/>
  <c r="R22" i="7"/>
  <c r="Q22" i="7"/>
  <c r="P22" i="7"/>
  <c r="J30" i="7"/>
  <c r="K30" i="7"/>
  <c r="L30" i="7"/>
  <c r="J29" i="7"/>
  <c r="K29" i="7"/>
  <c r="L29" i="7"/>
  <c r="J28" i="7"/>
  <c r="K28" i="7"/>
  <c r="L28" i="7"/>
  <c r="J27" i="7"/>
  <c r="K27" i="7"/>
  <c r="L27" i="7"/>
  <c r="J26" i="7"/>
  <c r="K26" i="7"/>
  <c r="L26" i="7"/>
  <c r="J25" i="7"/>
  <c r="K25" i="7"/>
  <c r="L25" i="7"/>
  <c r="J23" i="7"/>
  <c r="K23" i="7"/>
  <c r="L23" i="7"/>
  <c r="J24" i="7"/>
  <c r="K24" i="7"/>
  <c r="L24" i="7"/>
  <c r="J21" i="7"/>
  <c r="K21" i="7"/>
  <c r="L21" i="7"/>
  <c r="J22" i="7"/>
  <c r="K22" i="7"/>
  <c r="L22" i="7"/>
  <c r="L20" i="7"/>
  <c r="K20" i="7"/>
  <c r="J20" i="7"/>
  <c r="F23" i="7"/>
  <c r="F22" i="7"/>
  <c r="F19" i="7"/>
  <c r="F18" i="7"/>
  <c r="F17" i="7"/>
  <c r="I30" i="6"/>
  <c r="J30" i="6"/>
  <c r="I29" i="6"/>
  <c r="J29" i="6"/>
  <c r="I28" i="6"/>
  <c r="J28" i="6"/>
  <c r="I27" i="6"/>
  <c r="J27" i="6"/>
  <c r="I26" i="6"/>
  <c r="J26" i="6"/>
  <c r="I23" i="6"/>
  <c r="J23" i="6"/>
  <c r="I24" i="6"/>
  <c r="J24" i="6"/>
  <c r="I25" i="6"/>
  <c r="J25" i="6"/>
  <c r="J22" i="6"/>
  <c r="I22" i="6"/>
  <c r="I19" i="6"/>
  <c r="J14" i="6"/>
  <c r="J13" i="6"/>
  <c r="F16" i="6"/>
  <c r="F14" i="6"/>
  <c r="F13" i="6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J17" i="2"/>
  <c r="K17" i="2"/>
  <c r="L17" i="2"/>
  <c r="M17" i="2"/>
  <c r="N17" i="2"/>
  <c r="O17" i="2"/>
  <c r="P17" i="2"/>
  <c r="Q17" i="2"/>
  <c r="G18" i="2"/>
  <c r="H18" i="2"/>
  <c r="I18" i="2"/>
  <c r="J18" i="2"/>
  <c r="K18" i="2"/>
  <c r="L18" i="2"/>
  <c r="M18" i="2"/>
  <c r="N18" i="2"/>
  <c r="O18" i="2"/>
  <c r="P18" i="2"/>
  <c r="Q18" i="2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G28" i="2"/>
  <c r="H28" i="2"/>
  <c r="I28" i="2"/>
  <c r="J28" i="2"/>
  <c r="K28" i="2"/>
  <c r="L28" i="2"/>
  <c r="M28" i="2"/>
  <c r="N28" i="2"/>
  <c r="O28" i="2"/>
  <c r="P28" i="2"/>
  <c r="Q28" i="2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G38" i="2"/>
  <c r="H38" i="2"/>
  <c r="I38" i="2"/>
  <c r="J38" i="2"/>
  <c r="K38" i="2"/>
  <c r="L38" i="2"/>
  <c r="M38" i="2"/>
  <c r="N38" i="2"/>
  <c r="O38" i="2"/>
  <c r="P38" i="2"/>
  <c r="Q38" i="2"/>
  <c r="G39" i="2"/>
  <c r="H39" i="2"/>
  <c r="I39" i="2"/>
  <c r="J39" i="2"/>
  <c r="K39" i="2"/>
  <c r="L39" i="2"/>
  <c r="M39" i="2"/>
  <c r="N39" i="2"/>
  <c r="O39" i="2"/>
  <c r="P39" i="2"/>
  <c r="Q39" i="2"/>
  <c r="G40" i="2"/>
  <c r="H40" i="2"/>
  <c r="I40" i="2"/>
  <c r="J40" i="2"/>
  <c r="K40" i="2"/>
  <c r="L40" i="2"/>
  <c r="M40" i="2"/>
  <c r="N40" i="2"/>
  <c r="O40" i="2"/>
  <c r="P40" i="2"/>
  <c r="Q40" i="2"/>
  <c r="G41" i="2"/>
  <c r="H41" i="2"/>
  <c r="I41" i="2"/>
  <c r="J41" i="2"/>
  <c r="K41" i="2"/>
  <c r="L41" i="2"/>
  <c r="M41" i="2"/>
  <c r="N41" i="2"/>
  <c r="O41" i="2"/>
  <c r="P41" i="2"/>
  <c r="Q41" i="2"/>
  <c r="G42" i="2"/>
  <c r="H42" i="2"/>
  <c r="I42" i="2"/>
  <c r="J42" i="2"/>
  <c r="K42" i="2"/>
  <c r="L42" i="2"/>
  <c r="M42" i="2"/>
  <c r="N42" i="2"/>
  <c r="O42" i="2"/>
  <c r="P42" i="2"/>
  <c r="Q42" i="2"/>
  <c r="G43" i="2"/>
  <c r="H43" i="2"/>
  <c r="I43" i="2"/>
  <c r="J43" i="2"/>
  <c r="K43" i="2"/>
  <c r="L43" i="2"/>
  <c r="M43" i="2"/>
  <c r="N43" i="2"/>
  <c r="O43" i="2"/>
  <c r="P43" i="2"/>
  <c r="Q43" i="2"/>
  <c r="G44" i="2"/>
  <c r="H44" i="2"/>
  <c r="I44" i="2"/>
  <c r="J44" i="2"/>
  <c r="K44" i="2"/>
  <c r="L44" i="2"/>
  <c r="M44" i="2"/>
  <c r="N44" i="2"/>
  <c r="O44" i="2"/>
  <c r="P44" i="2"/>
  <c r="Q44" i="2"/>
  <c r="G45" i="2"/>
  <c r="H45" i="2"/>
  <c r="I45" i="2"/>
  <c r="J45" i="2"/>
  <c r="K45" i="2"/>
  <c r="L45" i="2"/>
  <c r="M45" i="2"/>
  <c r="N45" i="2"/>
  <c r="O45" i="2"/>
  <c r="P45" i="2"/>
  <c r="Q45" i="2"/>
  <c r="G46" i="2"/>
  <c r="H46" i="2"/>
  <c r="I46" i="2"/>
  <c r="J46" i="2"/>
  <c r="K46" i="2"/>
  <c r="L46" i="2"/>
  <c r="M46" i="2"/>
  <c r="N46" i="2"/>
  <c r="O46" i="2"/>
  <c r="P46" i="2"/>
  <c r="Q46" i="2"/>
  <c r="G47" i="2"/>
  <c r="H47" i="2"/>
  <c r="I47" i="2"/>
  <c r="J47" i="2"/>
  <c r="K47" i="2"/>
  <c r="L47" i="2"/>
  <c r="M47" i="2"/>
  <c r="N47" i="2"/>
  <c r="O47" i="2"/>
  <c r="P47" i="2"/>
  <c r="Q47" i="2"/>
  <c r="G48" i="2"/>
  <c r="H48" i="2"/>
  <c r="I48" i="2"/>
  <c r="J48" i="2"/>
  <c r="K48" i="2"/>
  <c r="L48" i="2"/>
  <c r="M48" i="2"/>
  <c r="N48" i="2"/>
  <c r="O48" i="2"/>
  <c r="P48" i="2"/>
  <c r="Q48" i="2"/>
  <c r="G49" i="2"/>
  <c r="H49" i="2"/>
  <c r="I49" i="2"/>
  <c r="J49" i="2"/>
  <c r="K49" i="2"/>
  <c r="L49" i="2"/>
  <c r="M49" i="2"/>
  <c r="N49" i="2"/>
  <c r="O49" i="2"/>
  <c r="P49" i="2"/>
  <c r="Q49" i="2"/>
  <c r="G50" i="2"/>
  <c r="H50" i="2"/>
  <c r="I50" i="2"/>
  <c r="J50" i="2"/>
  <c r="K50" i="2"/>
  <c r="L50" i="2"/>
  <c r="M50" i="2"/>
  <c r="N50" i="2"/>
  <c r="O50" i="2"/>
  <c r="P50" i="2"/>
  <c r="Q50" i="2"/>
  <c r="G51" i="2"/>
  <c r="H51" i="2"/>
  <c r="I51" i="2"/>
  <c r="J51" i="2"/>
  <c r="K51" i="2"/>
  <c r="L51" i="2"/>
  <c r="M51" i="2"/>
  <c r="N51" i="2"/>
  <c r="O51" i="2"/>
  <c r="P51" i="2"/>
  <c r="Q51" i="2"/>
  <c r="G52" i="2"/>
  <c r="H52" i="2"/>
  <c r="I52" i="2"/>
  <c r="J52" i="2"/>
  <c r="K52" i="2"/>
  <c r="L52" i="2"/>
  <c r="M52" i="2"/>
  <c r="N52" i="2"/>
  <c r="O52" i="2"/>
  <c r="P52" i="2"/>
  <c r="Q52" i="2"/>
  <c r="G53" i="2"/>
  <c r="H53" i="2"/>
  <c r="I53" i="2"/>
  <c r="J53" i="2"/>
  <c r="K53" i="2"/>
  <c r="L53" i="2"/>
  <c r="M53" i="2"/>
  <c r="N53" i="2"/>
  <c r="O53" i="2"/>
  <c r="P53" i="2"/>
  <c r="Q53" i="2"/>
  <c r="G54" i="2"/>
  <c r="H54" i="2"/>
  <c r="I54" i="2"/>
  <c r="J54" i="2"/>
  <c r="K54" i="2"/>
  <c r="L54" i="2"/>
  <c r="M54" i="2"/>
  <c r="N54" i="2"/>
  <c r="O54" i="2"/>
  <c r="P54" i="2"/>
  <c r="Q54" i="2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G63" i="2"/>
  <c r="H63" i="2"/>
  <c r="I63" i="2"/>
  <c r="J63" i="2"/>
  <c r="K63" i="2"/>
  <c r="L63" i="2"/>
  <c r="M63" i="2"/>
  <c r="N63" i="2"/>
  <c r="O63" i="2"/>
  <c r="P63" i="2"/>
  <c r="Q63" i="2"/>
  <c r="G64" i="2"/>
  <c r="H64" i="2"/>
  <c r="I64" i="2"/>
  <c r="J64" i="2"/>
  <c r="K64" i="2"/>
  <c r="L64" i="2"/>
  <c r="M64" i="2"/>
  <c r="N64" i="2"/>
  <c r="O64" i="2"/>
  <c r="P64" i="2"/>
  <c r="Q64" i="2"/>
  <c r="G65" i="2"/>
  <c r="H65" i="2"/>
  <c r="I65" i="2"/>
  <c r="J65" i="2"/>
  <c r="K65" i="2"/>
  <c r="L65" i="2"/>
  <c r="M65" i="2"/>
  <c r="N65" i="2"/>
  <c r="O65" i="2"/>
  <c r="P65" i="2"/>
  <c r="Q65" i="2"/>
  <c r="G66" i="2"/>
  <c r="H66" i="2"/>
  <c r="I66" i="2"/>
  <c r="J66" i="2"/>
  <c r="K66" i="2"/>
  <c r="L66" i="2"/>
  <c r="M66" i="2"/>
  <c r="N66" i="2"/>
  <c r="O66" i="2"/>
  <c r="P66" i="2"/>
  <c r="Q66" i="2"/>
  <c r="G67" i="2"/>
  <c r="H67" i="2"/>
  <c r="I67" i="2"/>
  <c r="J67" i="2"/>
  <c r="K67" i="2"/>
  <c r="L67" i="2"/>
  <c r="M67" i="2"/>
  <c r="N67" i="2"/>
  <c r="O67" i="2"/>
  <c r="P67" i="2"/>
  <c r="Q67" i="2"/>
  <c r="G68" i="2"/>
  <c r="H68" i="2"/>
  <c r="I68" i="2"/>
  <c r="J68" i="2"/>
  <c r="K68" i="2"/>
  <c r="L68" i="2"/>
  <c r="M68" i="2"/>
  <c r="N68" i="2"/>
  <c r="O68" i="2"/>
  <c r="P68" i="2"/>
  <c r="Q68" i="2"/>
  <c r="G69" i="2"/>
  <c r="H69" i="2"/>
  <c r="I69" i="2"/>
  <c r="J69" i="2"/>
  <c r="K69" i="2"/>
  <c r="L69" i="2"/>
  <c r="M69" i="2"/>
  <c r="N69" i="2"/>
  <c r="O69" i="2"/>
  <c r="P69" i="2"/>
  <c r="Q69" i="2"/>
  <c r="G70" i="2"/>
  <c r="H70" i="2"/>
  <c r="I70" i="2"/>
  <c r="J70" i="2"/>
  <c r="K70" i="2"/>
  <c r="L70" i="2"/>
  <c r="M70" i="2"/>
  <c r="N70" i="2"/>
  <c r="O70" i="2"/>
  <c r="P70" i="2"/>
  <c r="Q70" i="2"/>
  <c r="G71" i="2"/>
  <c r="H71" i="2"/>
  <c r="I71" i="2"/>
  <c r="J71" i="2"/>
  <c r="K71" i="2"/>
  <c r="L71" i="2"/>
  <c r="M71" i="2"/>
  <c r="N71" i="2"/>
  <c r="O71" i="2"/>
  <c r="P71" i="2"/>
  <c r="Q71" i="2"/>
  <c r="G72" i="2"/>
  <c r="H72" i="2"/>
  <c r="I72" i="2"/>
  <c r="J72" i="2"/>
  <c r="K72" i="2"/>
  <c r="L72" i="2"/>
  <c r="M72" i="2"/>
  <c r="N72" i="2"/>
  <c r="O72" i="2"/>
  <c r="P72" i="2"/>
  <c r="Q72" i="2"/>
  <c r="G73" i="2"/>
  <c r="H73" i="2"/>
  <c r="I73" i="2"/>
  <c r="J73" i="2"/>
  <c r="K73" i="2"/>
  <c r="L73" i="2"/>
  <c r="M73" i="2"/>
  <c r="N73" i="2"/>
  <c r="O73" i="2"/>
  <c r="P73" i="2"/>
  <c r="Q73" i="2"/>
  <c r="G74" i="2"/>
  <c r="H74" i="2"/>
  <c r="I74" i="2"/>
  <c r="J74" i="2"/>
  <c r="K74" i="2"/>
  <c r="L74" i="2"/>
  <c r="M74" i="2"/>
  <c r="N74" i="2"/>
  <c r="O74" i="2"/>
  <c r="P74" i="2"/>
  <c r="Q74" i="2"/>
  <c r="G75" i="2"/>
  <c r="H75" i="2"/>
  <c r="I75" i="2"/>
  <c r="J75" i="2"/>
  <c r="K75" i="2"/>
  <c r="L75" i="2"/>
  <c r="M75" i="2"/>
  <c r="N75" i="2"/>
  <c r="O75" i="2"/>
  <c r="P75" i="2"/>
  <c r="Q75" i="2"/>
  <c r="G76" i="2"/>
  <c r="H76" i="2"/>
  <c r="I76" i="2"/>
  <c r="J76" i="2"/>
  <c r="K76" i="2"/>
  <c r="L76" i="2"/>
  <c r="M76" i="2"/>
  <c r="N76" i="2"/>
  <c r="O76" i="2"/>
  <c r="P76" i="2"/>
  <c r="Q76" i="2"/>
  <c r="G77" i="2"/>
  <c r="H77" i="2"/>
  <c r="I77" i="2"/>
  <c r="J77" i="2"/>
  <c r="K77" i="2"/>
  <c r="L77" i="2"/>
  <c r="M77" i="2"/>
  <c r="N77" i="2"/>
  <c r="O77" i="2"/>
  <c r="P77" i="2"/>
  <c r="Q77" i="2"/>
  <c r="G78" i="2"/>
  <c r="H78" i="2"/>
  <c r="I78" i="2"/>
  <c r="J78" i="2"/>
  <c r="K78" i="2"/>
  <c r="L78" i="2"/>
  <c r="M78" i="2"/>
  <c r="N78" i="2"/>
  <c r="O78" i="2"/>
  <c r="P78" i="2"/>
  <c r="Q78" i="2"/>
  <c r="G79" i="2"/>
  <c r="H79" i="2"/>
  <c r="I79" i="2"/>
  <c r="J79" i="2"/>
  <c r="K79" i="2"/>
  <c r="L79" i="2"/>
  <c r="M79" i="2"/>
  <c r="N79" i="2"/>
  <c r="O79" i="2"/>
  <c r="P79" i="2"/>
  <c r="Q79" i="2"/>
  <c r="G80" i="2"/>
  <c r="H80" i="2"/>
  <c r="I80" i="2"/>
  <c r="J80" i="2"/>
  <c r="K80" i="2"/>
  <c r="L80" i="2"/>
  <c r="M80" i="2"/>
  <c r="N80" i="2"/>
  <c r="O80" i="2"/>
  <c r="P80" i="2"/>
  <c r="Q80" i="2"/>
  <c r="G81" i="2"/>
  <c r="H81" i="2"/>
  <c r="I81" i="2"/>
  <c r="J81" i="2"/>
  <c r="K81" i="2"/>
  <c r="L81" i="2"/>
  <c r="M81" i="2"/>
  <c r="N81" i="2"/>
  <c r="O81" i="2"/>
  <c r="P81" i="2"/>
  <c r="Q81" i="2"/>
  <c r="G82" i="2"/>
  <c r="H82" i="2"/>
  <c r="I82" i="2"/>
  <c r="J82" i="2"/>
  <c r="K82" i="2"/>
  <c r="L82" i="2"/>
  <c r="M82" i="2"/>
  <c r="N82" i="2"/>
  <c r="O82" i="2"/>
  <c r="P82" i="2"/>
  <c r="Q82" i="2"/>
  <c r="G83" i="2"/>
  <c r="H83" i="2"/>
  <c r="I83" i="2"/>
  <c r="J83" i="2"/>
  <c r="K83" i="2"/>
  <c r="L83" i="2"/>
  <c r="M83" i="2"/>
  <c r="N83" i="2"/>
  <c r="O83" i="2"/>
  <c r="P83" i="2"/>
  <c r="Q83" i="2"/>
  <c r="G84" i="2"/>
  <c r="H84" i="2"/>
  <c r="I84" i="2"/>
  <c r="J84" i="2"/>
  <c r="K84" i="2"/>
  <c r="L84" i="2"/>
  <c r="M84" i="2"/>
  <c r="N84" i="2"/>
  <c r="O84" i="2"/>
  <c r="P84" i="2"/>
  <c r="Q84" i="2"/>
  <c r="G85" i="2"/>
  <c r="H85" i="2"/>
  <c r="I85" i="2"/>
  <c r="J85" i="2"/>
  <c r="K85" i="2"/>
  <c r="L85" i="2"/>
  <c r="M85" i="2"/>
  <c r="N85" i="2"/>
  <c r="O85" i="2"/>
  <c r="P85" i="2"/>
  <c r="Q85" i="2"/>
  <c r="G86" i="2"/>
  <c r="H86" i="2"/>
  <c r="I86" i="2"/>
  <c r="J86" i="2"/>
  <c r="K86" i="2"/>
  <c r="L86" i="2"/>
  <c r="M86" i="2"/>
  <c r="N86" i="2"/>
  <c r="O86" i="2"/>
  <c r="P86" i="2"/>
  <c r="Q86" i="2"/>
  <c r="G87" i="2"/>
  <c r="H87" i="2"/>
  <c r="I87" i="2"/>
  <c r="J87" i="2"/>
  <c r="K87" i="2"/>
  <c r="L87" i="2"/>
  <c r="M87" i="2"/>
  <c r="N87" i="2"/>
  <c r="O87" i="2"/>
  <c r="P87" i="2"/>
  <c r="Q87" i="2"/>
  <c r="G88" i="2"/>
  <c r="H88" i="2"/>
  <c r="I88" i="2"/>
  <c r="J88" i="2"/>
  <c r="K88" i="2"/>
  <c r="L88" i="2"/>
  <c r="M88" i="2"/>
  <c r="N88" i="2"/>
  <c r="O88" i="2"/>
  <c r="P88" i="2"/>
  <c r="Q88" i="2"/>
  <c r="G89" i="2"/>
  <c r="H89" i="2"/>
  <c r="I89" i="2"/>
  <c r="J89" i="2"/>
  <c r="K89" i="2"/>
  <c r="L89" i="2"/>
  <c r="M89" i="2"/>
  <c r="N89" i="2"/>
  <c r="O89" i="2"/>
  <c r="P89" i="2"/>
  <c r="Q89" i="2"/>
  <c r="G90" i="2"/>
  <c r="H90" i="2"/>
  <c r="I90" i="2"/>
  <c r="J90" i="2"/>
  <c r="K90" i="2"/>
  <c r="L90" i="2"/>
  <c r="M90" i="2"/>
  <c r="N90" i="2"/>
  <c r="O90" i="2"/>
  <c r="P90" i="2"/>
  <c r="Q90" i="2"/>
  <c r="G91" i="2"/>
  <c r="H91" i="2"/>
  <c r="I91" i="2"/>
  <c r="J91" i="2"/>
  <c r="K91" i="2"/>
  <c r="L91" i="2"/>
  <c r="M91" i="2"/>
  <c r="N91" i="2"/>
  <c r="O91" i="2"/>
  <c r="P91" i="2"/>
  <c r="Q91" i="2"/>
  <c r="G92" i="2"/>
  <c r="H92" i="2"/>
  <c r="I92" i="2"/>
  <c r="J92" i="2"/>
  <c r="K92" i="2"/>
  <c r="L92" i="2"/>
  <c r="M92" i="2"/>
  <c r="N92" i="2"/>
  <c r="O92" i="2"/>
  <c r="P92" i="2"/>
  <c r="Q92" i="2"/>
  <c r="G93" i="2"/>
  <c r="H93" i="2"/>
  <c r="I93" i="2"/>
  <c r="J93" i="2"/>
  <c r="K93" i="2"/>
  <c r="L93" i="2"/>
  <c r="M93" i="2"/>
  <c r="N93" i="2"/>
  <c r="O93" i="2"/>
  <c r="P93" i="2"/>
  <c r="Q93" i="2"/>
  <c r="G94" i="2"/>
  <c r="H94" i="2"/>
  <c r="I94" i="2"/>
  <c r="J94" i="2"/>
  <c r="K94" i="2"/>
  <c r="L94" i="2"/>
  <c r="M94" i="2"/>
  <c r="N94" i="2"/>
  <c r="O94" i="2"/>
  <c r="P94" i="2"/>
  <c r="Q94" i="2"/>
  <c r="G95" i="2"/>
  <c r="H95" i="2"/>
  <c r="I95" i="2"/>
  <c r="J95" i="2"/>
  <c r="K95" i="2"/>
  <c r="L95" i="2"/>
  <c r="M95" i="2"/>
  <c r="N95" i="2"/>
  <c r="O95" i="2"/>
  <c r="P95" i="2"/>
  <c r="Q95" i="2"/>
  <c r="G96" i="2"/>
  <c r="H96" i="2"/>
  <c r="I96" i="2"/>
  <c r="J96" i="2"/>
  <c r="K96" i="2"/>
  <c r="L96" i="2"/>
  <c r="M96" i="2"/>
  <c r="N96" i="2"/>
  <c r="O96" i="2"/>
  <c r="P96" i="2"/>
  <c r="Q96" i="2"/>
  <c r="G97" i="2"/>
  <c r="H97" i="2"/>
  <c r="I97" i="2"/>
  <c r="J97" i="2"/>
  <c r="K97" i="2"/>
  <c r="L97" i="2"/>
  <c r="M97" i="2"/>
  <c r="N97" i="2"/>
  <c r="O97" i="2"/>
  <c r="P97" i="2"/>
  <c r="Q97" i="2"/>
  <c r="G98" i="2"/>
  <c r="H98" i="2"/>
  <c r="I98" i="2"/>
  <c r="J98" i="2"/>
  <c r="K98" i="2"/>
  <c r="L98" i="2"/>
  <c r="M98" i="2"/>
  <c r="N98" i="2"/>
  <c r="O98" i="2"/>
  <c r="P98" i="2"/>
  <c r="Q98" i="2"/>
  <c r="G99" i="2"/>
  <c r="H99" i="2"/>
  <c r="I99" i="2"/>
  <c r="J99" i="2"/>
  <c r="K99" i="2"/>
  <c r="L99" i="2"/>
  <c r="M99" i="2"/>
  <c r="N99" i="2"/>
  <c r="O99" i="2"/>
  <c r="P99" i="2"/>
  <c r="Q99" i="2"/>
  <c r="G100" i="2"/>
  <c r="H100" i="2"/>
  <c r="I100" i="2"/>
  <c r="J100" i="2"/>
  <c r="K100" i="2"/>
  <c r="L100" i="2"/>
  <c r="M100" i="2"/>
  <c r="N100" i="2"/>
  <c r="O100" i="2"/>
  <c r="P100" i="2"/>
  <c r="Q100" i="2"/>
  <c r="G101" i="2"/>
  <c r="H101" i="2"/>
  <c r="I101" i="2"/>
  <c r="J101" i="2"/>
  <c r="K101" i="2"/>
  <c r="L101" i="2"/>
  <c r="M101" i="2"/>
  <c r="N101" i="2"/>
  <c r="O101" i="2"/>
  <c r="P101" i="2"/>
  <c r="Q101" i="2"/>
  <c r="G102" i="2"/>
  <c r="H102" i="2"/>
  <c r="I102" i="2"/>
  <c r="J102" i="2"/>
  <c r="K102" i="2"/>
  <c r="L102" i="2"/>
  <c r="M102" i="2"/>
  <c r="N102" i="2"/>
  <c r="O102" i="2"/>
  <c r="P102" i="2"/>
  <c r="Q102" i="2"/>
  <c r="G103" i="2"/>
  <c r="H103" i="2"/>
  <c r="I103" i="2"/>
  <c r="J103" i="2"/>
  <c r="K103" i="2"/>
  <c r="L103" i="2"/>
  <c r="M103" i="2"/>
  <c r="N103" i="2"/>
  <c r="O103" i="2"/>
  <c r="P103" i="2"/>
  <c r="Q103" i="2"/>
  <c r="G104" i="2"/>
  <c r="H104" i="2"/>
  <c r="I104" i="2"/>
  <c r="J104" i="2"/>
  <c r="K104" i="2"/>
  <c r="L104" i="2"/>
  <c r="M104" i="2"/>
  <c r="N104" i="2"/>
  <c r="O104" i="2"/>
  <c r="P104" i="2"/>
  <c r="Q104" i="2"/>
  <c r="G105" i="2"/>
  <c r="H105" i="2"/>
  <c r="I105" i="2"/>
  <c r="J105" i="2"/>
  <c r="K105" i="2"/>
  <c r="L105" i="2"/>
  <c r="M105" i="2"/>
  <c r="N105" i="2"/>
  <c r="O105" i="2"/>
  <c r="P105" i="2"/>
  <c r="Q105" i="2"/>
  <c r="G106" i="2"/>
  <c r="H106" i="2"/>
  <c r="I106" i="2"/>
  <c r="J106" i="2"/>
  <c r="K106" i="2"/>
  <c r="L106" i="2"/>
  <c r="M106" i="2"/>
  <c r="N106" i="2"/>
  <c r="O106" i="2"/>
  <c r="P106" i="2"/>
  <c r="Q106" i="2"/>
  <c r="G107" i="2"/>
  <c r="H107" i="2"/>
  <c r="I107" i="2"/>
  <c r="J107" i="2"/>
  <c r="K107" i="2"/>
  <c r="L107" i="2"/>
  <c r="M107" i="2"/>
  <c r="N107" i="2"/>
  <c r="O107" i="2"/>
  <c r="P107" i="2"/>
  <c r="Q107" i="2"/>
  <c r="G108" i="2"/>
  <c r="H108" i="2"/>
  <c r="I108" i="2"/>
  <c r="J108" i="2"/>
  <c r="K108" i="2"/>
  <c r="L108" i="2"/>
  <c r="M108" i="2"/>
  <c r="N108" i="2"/>
  <c r="O108" i="2"/>
  <c r="P108" i="2"/>
  <c r="Q108" i="2"/>
  <c r="G109" i="2"/>
  <c r="H109" i="2"/>
  <c r="I109" i="2"/>
  <c r="J109" i="2"/>
  <c r="K109" i="2"/>
  <c r="L109" i="2"/>
  <c r="M109" i="2"/>
  <c r="N109" i="2"/>
  <c r="O109" i="2"/>
  <c r="P109" i="2"/>
  <c r="Q109" i="2"/>
  <c r="G110" i="2"/>
  <c r="H110" i="2"/>
  <c r="I110" i="2"/>
  <c r="J110" i="2"/>
  <c r="K110" i="2"/>
  <c r="L110" i="2"/>
  <c r="M110" i="2"/>
  <c r="N110" i="2"/>
  <c r="O110" i="2"/>
  <c r="P110" i="2"/>
  <c r="Q110" i="2"/>
  <c r="G111" i="2"/>
  <c r="H111" i="2"/>
  <c r="I111" i="2"/>
  <c r="J111" i="2"/>
  <c r="K111" i="2"/>
  <c r="L111" i="2"/>
  <c r="M111" i="2"/>
  <c r="N111" i="2"/>
  <c r="O111" i="2"/>
  <c r="P111" i="2"/>
  <c r="Q111" i="2"/>
  <c r="G112" i="2"/>
  <c r="H112" i="2"/>
  <c r="I112" i="2"/>
  <c r="J112" i="2"/>
  <c r="K112" i="2"/>
  <c r="L112" i="2"/>
  <c r="M112" i="2"/>
  <c r="N112" i="2"/>
  <c r="O112" i="2"/>
  <c r="P112" i="2"/>
  <c r="Q112" i="2"/>
  <c r="I14" i="2"/>
  <c r="J14" i="2"/>
  <c r="K14" i="2"/>
  <c r="L14" i="2"/>
  <c r="M14" i="2"/>
  <c r="N14" i="2"/>
  <c r="O14" i="2"/>
  <c r="P14" i="2"/>
  <c r="Q14" i="2"/>
  <c r="H14" i="2"/>
  <c r="G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E14" i="2"/>
  <c r="D14" i="2"/>
  <c r="G21" i="3"/>
  <c r="G20" i="3"/>
  <c r="E21" i="3"/>
  <c r="E20" i="3"/>
  <c r="E15" i="3"/>
  <c r="E13" i="3"/>
  <c r="E12" i="3"/>
  <c r="F23" i="1"/>
  <c r="E23" i="1"/>
  <c r="F20" i="1"/>
  <c r="E20" i="1"/>
  <c r="E18" i="1"/>
  <c r="E16" i="1"/>
  <c r="E14" i="1"/>
  <c r="E12" i="1"/>
</calcChain>
</file>

<file path=xl/sharedStrings.xml><?xml version="1.0" encoding="utf-8"?>
<sst xmlns="http://schemas.openxmlformats.org/spreadsheetml/2006/main" count="84" uniqueCount="59">
  <si>
    <t>Sorszám</t>
  </si>
  <si>
    <t>Magasság (cm)</t>
  </si>
  <si>
    <t>Mért töltőtömeg (g)</t>
  </si>
  <si>
    <t>A népesség 90%-a ennél alacsonyabb IQ-val rendelkezik:</t>
  </si>
  <si>
    <t>A népesség 90%-a ennél magasabb IQ-val rendelkezik:</t>
  </si>
  <si>
    <t>145 feletti IQ-val rendelkezők aránya:</t>
  </si>
  <si>
    <t>Átlag:</t>
  </si>
  <si>
    <t>Szórás:</t>
  </si>
  <si>
    <t>p:</t>
  </si>
  <si>
    <t>lambda:</t>
  </si>
  <si>
    <t>a:</t>
  </si>
  <si>
    <t>Hibakorlát:</t>
  </si>
  <si>
    <t>m átlag:</t>
  </si>
  <si>
    <t>sigma_m:</t>
  </si>
  <si>
    <t>hibakorlát:</t>
  </si>
  <si>
    <t>A népesség 100 és 110 közötti IQ-val rendelkező része:</t>
  </si>
  <si>
    <t>n</t>
  </si>
  <si>
    <t>a</t>
  </si>
  <si>
    <t>Szakító szilárdság</t>
  </si>
  <si>
    <t>további mérések a régi géppel</t>
  </si>
  <si>
    <t>ár</t>
  </si>
  <si>
    <t>a)</t>
  </si>
  <si>
    <t>b)</t>
  </si>
  <si>
    <t>c)</t>
  </si>
  <si>
    <t>A népesség "középső" 90%-a ebben az IQ-intervallumban helyezkedik el:</t>
  </si>
  <si>
    <t>A népességből véletlenszerűen összeállított 5 fős csoportok átlag IQ-inak 90%-a ebben az intervallumban helyezkedik el:</t>
  </si>
  <si>
    <t>Darab:</t>
  </si>
  <si>
    <t>Ha ismert a szórás</t>
  </si>
  <si>
    <t>K.t.szórás:</t>
  </si>
  <si>
    <t>int.:</t>
  </si>
  <si>
    <t>Ha nem ismert a szórás</t>
  </si>
  <si>
    <t>Szórás (n)</t>
  </si>
  <si>
    <t>Átlag    (n)</t>
  </si>
  <si>
    <t>Mosópor töltőtömeg [kg]</t>
  </si>
  <si>
    <t xml:space="preserve">b) </t>
  </si>
  <si>
    <t>hiba:</t>
  </si>
  <si>
    <t>lambda_st:</t>
  </si>
  <si>
    <t>lambda_st</t>
  </si>
  <si>
    <t>további mérések új géppel</t>
  </si>
  <si>
    <t>új k.t.szórás:</t>
  </si>
  <si>
    <t>Sűrűség (kg/m^3)</t>
  </si>
  <si>
    <t>Átmérő (m)</t>
  </si>
  <si>
    <t>Magasság(m)</t>
  </si>
  <si>
    <t>Átlag érték:</t>
  </si>
  <si>
    <t>Kitevő:</t>
  </si>
  <si>
    <t>IQ átlag:</t>
  </si>
  <si>
    <t>IQ szórás:</t>
  </si>
  <si>
    <t>54,74 +- 0,45</t>
  </si>
  <si>
    <t>54,74 +- 0,96</t>
  </si>
  <si>
    <t>1,52 +- 2,09 kg p=95 %-os szignifikancia szint esetén</t>
  </si>
  <si>
    <t>&gt; 0,03041</t>
  </si>
  <si>
    <t>&lt; 0,03041</t>
  </si>
  <si>
    <t>==&gt; 38 mérést kell végezni</t>
  </si>
  <si>
    <t>&lt;</t>
  </si>
  <si>
    <t>&gt;</t>
  </si>
  <si>
    <t>első kisebb</t>
  </si>
  <si>
    <t>Megéri új gépet venni</t>
  </si>
  <si>
    <t>sigma_m-hez</t>
  </si>
  <si>
    <t>A folyadék tömege 6,28+-0,1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</si>
</sst>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3" borderId="0" applyNumberFormat="0" applyBorder="0" applyAlignment="0" applyProtection="0"/>
  </cellStyleXfs>
  <cellXfs count="155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ont="1" applyBorder="1" applyAlignment="1">
      <alignment horizontal="left"/>
    </xf>
    <xf numFmtId="9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24" xfId="0" applyBorder="1"/>
    <xf numFmtId="0" fontId="0" fillId="0" borderId="9" xfId="0" applyBorder="1"/>
    <xf numFmtId="0" fontId="0" fillId="0" borderId="12" xfId="0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2" borderId="23" xfId="0" applyFill="1" applyBorder="1"/>
    <xf numFmtId="0" fontId="0" fillId="2" borderId="24" xfId="0" applyFill="1" applyBorder="1"/>
    <xf numFmtId="0" fontId="0" fillId="0" borderId="0" xfId="0" applyBorder="1"/>
    <xf numFmtId="0" fontId="0" fillId="0" borderId="1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4" fillId="0" borderId="0" xfId="0" applyFont="1" applyAlignment="1">
      <alignment horizontal="right"/>
    </xf>
    <xf numFmtId="0" fontId="4" fillId="0" borderId="22" xfId="0" applyFont="1" applyFill="1" applyBorder="1" applyAlignment="1">
      <alignment horizontal="center"/>
    </xf>
    <xf numFmtId="0" fontId="2" fillId="0" borderId="24" xfId="0" applyFont="1" applyBorder="1"/>
    <xf numFmtId="0" fontId="4" fillId="0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0" borderId="12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2" fillId="0" borderId="8" xfId="0" applyFont="1" applyBorder="1"/>
    <xf numFmtId="0" fontId="0" fillId="0" borderId="39" xfId="0" applyBorder="1"/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12" xfId="0" applyFont="1" applyBorder="1" applyAlignment="1"/>
    <xf numFmtId="0" fontId="0" fillId="0" borderId="26" xfId="0" applyBorder="1"/>
    <xf numFmtId="0" fontId="0" fillId="0" borderId="44" xfId="0" applyBorder="1"/>
    <xf numFmtId="0" fontId="0" fillId="0" borderId="43" xfId="0" applyBorder="1"/>
    <xf numFmtId="0" fontId="4" fillId="0" borderId="39" xfId="0" applyFont="1" applyBorder="1" applyAlignment="1"/>
    <xf numFmtId="0" fontId="2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22" xfId="0" applyBorder="1" applyAlignment="1"/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7" fillId="3" borderId="8" xfId="14" applyBorder="1"/>
    <xf numFmtId="0" fontId="7" fillId="3" borderId="0" xfId="14" applyBorder="1"/>
    <xf numFmtId="0" fontId="7" fillId="3" borderId="9" xfId="14" applyBorder="1"/>
    <xf numFmtId="0" fontId="7" fillId="3" borderId="0" xfId="14"/>
    <xf numFmtId="0" fontId="7" fillId="3" borderId="0" xfId="14" quotePrefix="1"/>
    <xf numFmtId="0" fontId="0" fillId="0" borderId="0" xfId="0" applyFill="1" applyBorder="1"/>
    <xf numFmtId="0" fontId="4" fillId="0" borderId="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15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Jó" xfId="14" builtinId="26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Normál" xfId="0" builtinId="0"/>
    <cellStyle name="Normál 2" xfId="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darabszám-átlag</a:t>
            </a:r>
            <a:r>
              <a:rPr lang="hu-HU" baseline="0"/>
              <a:t>, p=95%-os konf. int.</a:t>
            </a:r>
            <a:endParaRPr lang="hu-H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'3. feladat'!$M$14:$M$112</c:f>
                <c:numCache>
                  <c:formatCode>General</c:formatCode>
                  <c:ptCount val="99"/>
                  <c:pt idx="0">
                    <c:v>25.412409472349388</c:v>
                  </c:pt>
                  <c:pt idx="1">
                    <c:v>15.178332134387038</c:v>
                  </c:pt>
                  <c:pt idx="2">
                    <c:v>7.9561157632092696</c:v>
                  </c:pt>
                  <c:pt idx="3">
                    <c:v>5.717050381974043</c:v>
                  </c:pt>
                  <c:pt idx="4">
                    <c:v>4.4852376708916779</c:v>
                  </c:pt>
                  <c:pt idx="5">
                    <c:v>3.63832371729944</c:v>
                  </c:pt>
                  <c:pt idx="6">
                    <c:v>3.0940035977902602</c:v>
                  </c:pt>
                  <c:pt idx="7">
                    <c:v>2.693386700538035</c:v>
                  </c:pt>
                  <c:pt idx="8">
                    <c:v>2.3665715247921257</c:v>
                  </c:pt>
                  <c:pt idx="9">
                    <c:v>2.1684123651613465</c:v>
                  </c:pt>
                  <c:pt idx="10">
                    <c:v>1.9692422842642181</c:v>
                  </c:pt>
                  <c:pt idx="11">
                    <c:v>2.1277185673984103</c:v>
                  </c:pt>
                  <c:pt idx="12">
                    <c:v>1.9636053467558816</c:v>
                  </c:pt>
                  <c:pt idx="13">
                    <c:v>1.858029327282898</c:v>
                  </c:pt>
                  <c:pt idx="14">
                    <c:v>1.7372594144433018</c:v>
                  </c:pt>
                  <c:pt idx="15">
                    <c:v>1.6572713650969515</c:v>
                  </c:pt>
                  <c:pt idx="16">
                    <c:v>1.6091398216699742</c:v>
                  </c:pt>
                  <c:pt idx="17">
                    <c:v>1.5174693669470516</c:v>
                  </c:pt>
                  <c:pt idx="18">
                    <c:v>1.5505562230643797</c:v>
                  </c:pt>
                  <c:pt idx="19">
                    <c:v>1.4883174435984186</c:v>
                  </c:pt>
                  <c:pt idx="20">
                    <c:v>1.4474694086726059</c:v>
                  </c:pt>
                  <c:pt idx="21">
                    <c:v>1.4040077367693644</c:v>
                  </c:pt>
                  <c:pt idx="22">
                    <c:v>1.3409854515826403</c:v>
                  </c:pt>
                  <c:pt idx="23">
                    <c:v>1.2833842807619582</c:v>
                  </c:pt>
                  <c:pt idx="24">
                    <c:v>1.2502615509826127</c:v>
                  </c:pt>
                  <c:pt idx="25">
                    <c:v>1.2180915191957769</c:v>
                  </c:pt>
                  <c:pt idx="26">
                    <c:v>1.2153693595782389</c:v>
                  </c:pt>
                  <c:pt idx="27">
                    <c:v>1.1740794815635309</c:v>
                  </c:pt>
                  <c:pt idx="28">
                    <c:v>1.1337990348550198</c:v>
                  </c:pt>
                  <c:pt idx="29">
                    <c:v>1.1299866705044592</c:v>
                  </c:pt>
                  <c:pt idx="30">
                    <c:v>1.1007689648015728</c:v>
                  </c:pt>
                  <c:pt idx="31">
                    <c:v>1.0724485134385842</c:v>
                  </c:pt>
                  <c:pt idx="32">
                    <c:v>1.1012545052538438</c:v>
                  </c:pt>
                  <c:pt idx="33">
                    <c:v>1.0738863282045974</c:v>
                  </c:pt>
                  <c:pt idx="34">
                    <c:v>1.0936038864977802</c:v>
                  </c:pt>
                  <c:pt idx="35">
                    <c:v>1.0932939395005226</c:v>
                  </c:pt>
                  <c:pt idx="36">
                    <c:v>1.0658765347423684</c:v>
                  </c:pt>
                  <c:pt idx="37">
                    <c:v>1.0521264593914748</c:v>
                  </c:pt>
                  <c:pt idx="38">
                    <c:v>1.0252211031329019</c:v>
                  </c:pt>
                  <c:pt idx="39">
                    <c:v>0.9992329067993726</c:v>
                  </c:pt>
                  <c:pt idx="40">
                    <c:v>0.98076006579420238</c:v>
                  </c:pt>
                  <c:pt idx="41">
                    <c:v>0.96557740609550979</c:v>
                  </c:pt>
                  <c:pt idx="42">
                    <c:v>0.97794558932190123</c:v>
                  </c:pt>
                  <c:pt idx="43">
                    <c:v>0.95755700506253849</c:v>
                  </c:pt>
                  <c:pt idx="44">
                    <c:v>0.94191166773622115</c:v>
                  </c:pt>
                  <c:pt idx="45">
                    <c:v>0.92123642572705788</c:v>
                  </c:pt>
                  <c:pt idx="46">
                    <c:v>0.91413004598761605</c:v>
                  </c:pt>
                  <c:pt idx="47">
                    <c:v>0.9003605543841543</c:v>
                  </c:pt>
                  <c:pt idx="48">
                    <c:v>0.89215607560900845</c:v>
                  </c:pt>
                  <c:pt idx="49">
                    <c:v>0.87445587749274956</c:v>
                  </c:pt>
                  <c:pt idx="50">
                    <c:v>0.85744453652747332</c:v>
                  </c:pt>
                  <c:pt idx="51">
                    <c:v>0.84670120069811861</c:v>
                  </c:pt>
                  <c:pt idx="52">
                    <c:v>0.8321182699288846</c:v>
                  </c:pt>
                  <c:pt idx="53">
                    <c:v>0.81681829365818726</c:v>
                  </c:pt>
                  <c:pt idx="54">
                    <c:v>0.80188220195405358</c:v>
                  </c:pt>
                  <c:pt idx="55">
                    <c:v>0.78767876265810699</c:v>
                  </c:pt>
                  <c:pt idx="56">
                    <c:v>0.80667476673976457</c:v>
                  </c:pt>
                  <c:pt idx="57">
                    <c:v>0.79422042230375056</c:v>
                  </c:pt>
                  <c:pt idx="58">
                    <c:v>0.79472552020884868</c:v>
                  </c:pt>
                  <c:pt idx="59">
                    <c:v>0.78595420891836221</c:v>
                  </c:pt>
                  <c:pt idx="60">
                    <c:v>0.77691744169571331</c:v>
                  </c:pt>
                  <c:pt idx="61">
                    <c:v>0.76447121103517934</c:v>
                  </c:pt>
                  <c:pt idx="62">
                    <c:v>0.75348628318012101</c:v>
                  </c:pt>
                  <c:pt idx="63">
                    <c:v>0.74590068687968125</c:v>
                  </c:pt>
                  <c:pt idx="64">
                    <c:v>0.73839879158770449</c:v>
                  </c:pt>
                  <c:pt idx="65">
                    <c:v>0.72722028017227192</c:v>
                  </c:pt>
         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0.74494060249914484</c:v>
                  </c:pt>
                  <c:pt idx="69">
                    <c:v>0.74505724014830921</c:v>
                  </c:pt>
                  <c:pt idx="70">
                    <c:v>0.74518186730167957</c:v>
                  </c:pt>
                  <c:pt idx="71">
                    <c:v>0.73486016813303434</c:v>
                  </c:pt>
                  <c:pt idx="72">
                    <c:v>0.72580690780694346</c:v>
                  </c:pt>
                  <c:pt idx="73">
                    <c:v>0.71890951793109048</c:v>
                  </c:pt>
                  <c:pt idx="74">
                    <c:v>0.71493887713180049</c:v>
                  </c:pt>
                  <c:pt idx="75">
                    <c:v>0.70666162833247892</c:v>
                  </c:pt>
                  <c:pt idx="76">
                    <c:v>0.69747725589727805</c:v>
                  </c:pt>
                  <c:pt idx="77">
                    <c:v>0.68861137203943779</c:v>
                  </c:pt>
                  <c:pt idx="78">
                    <c:v>0.67989314897274511</c:v>
                  </c:pt>
                  <c:pt idx="79">
                    <c:v>0.67139296070369781</c:v>
                  </c:pt>
                  <c:pt idx="80">
                    <c:v>0.66415421170853917</c:v>
                  </c:pt>
                  <c:pt idx="81">
                    <c:v>0.66154900451960208</c:v>
                  </c:pt>
                  <c:pt idx="82">
                    <c:v>0.68400842829829533</c:v>
                  </c:pt>
                  <c:pt idx="83">
                    <c:v>0.68420497800554536</c:v>
                  </c:pt>
                  <c:pt idx="84">
                    <c:v>0.67858706182447548</c:v>
                  </c:pt>
                  <c:pt idx="85">
                    <c:v>0.67850656859495773</c:v>
                  </c:pt>
                  <c:pt idx="86">
                    <c:v>0.67075297570271575</c:v>
                  </c:pt>
                  <c:pt idx="87">
                    <c:v>0.67075204256339704</c:v>
                  </c:pt>
                  <c:pt idx="88">
                    <c:v>0.66399854221265919</c:v>
                  </c:pt>
                  <c:pt idx="89">
                    <c:v>0.67172107440106854</c:v>
                  </c:pt>
                  <c:pt idx="90">
                    <c:v>0.66839216673593782</c:v>
                  </c:pt>
                  <c:pt idx="91">
                    <c:v>0.6796530512296779</c:v>
                  </c:pt>
                  <c:pt idx="92">
                    <c:v>0.6740591267039675</c:v>
                  </c:pt>
                  <c:pt idx="93">
                    <c:v>0.68400470682456826</c:v>
                  </c:pt>
                  <c:pt idx="94">
                    <c:v>0.67694618403036089</c:v>
                  </c:pt>
                  <c:pt idx="95">
                    <c:v>0.67429550313423448</c:v>
                  </c:pt>
                  <c:pt idx="96">
                    <c:v>0.66746097943704841</c:v>
                  </c:pt>
                  <c:pt idx="97">
                    <c:v>0.66610930443747518</c:v>
                  </c:pt>
                  <c:pt idx="98">
                    <c:v>0.66357870659623652</c:v>
                  </c:pt>
                </c:numCache>
              </c:numRef>
            </c:plus>
            <c:minus>
              <c:numRef>
                <c:f>'3. feladat'!$M$14:$M$112</c:f>
                <c:numCache>
                  <c:formatCode>General</c:formatCode>
                  <c:ptCount val="99"/>
                  <c:pt idx="0">
                    <c:v>25.412409472349388</c:v>
                  </c:pt>
                  <c:pt idx="1">
                    <c:v>15.178332134387038</c:v>
                  </c:pt>
                  <c:pt idx="2">
                    <c:v>7.9561157632092696</c:v>
                  </c:pt>
                  <c:pt idx="3">
                    <c:v>5.717050381974043</c:v>
                  </c:pt>
                  <c:pt idx="4">
                    <c:v>4.4852376708916779</c:v>
                  </c:pt>
                  <c:pt idx="5">
                    <c:v>3.63832371729944</c:v>
                  </c:pt>
                  <c:pt idx="6">
                    <c:v>3.0940035977902602</c:v>
                  </c:pt>
                  <c:pt idx="7">
                    <c:v>2.693386700538035</c:v>
                  </c:pt>
                  <c:pt idx="8">
                    <c:v>2.3665715247921257</c:v>
                  </c:pt>
                  <c:pt idx="9">
                    <c:v>2.1684123651613465</c:v>
                  </c:pt>
                  <c:pt idx="10">
                    <c:v>1.9692422842642181</c:v>
                  </c:pt>
                  <c:pt idx="11">
                    <c:v>2.1277185673984103</c:v>
                  </c:pt>
                  <c:pt idx="12">
                    <c:v>1.9636053467558816</c:v>
                  </c:pt>
                  <c:pt idx="13">
                    <c:v>1.858029327282898</c:v>
                  </c:pt>
                  <c:pt idx="14">
                    <c:v>1.7372594144433018</c:v>
                  </c:pt>
                  <c:pt idx="15">
                    <c:v>1.6572713650969515</c:v>
                  </c:pt>
                  <c:pt idx="16">
                    <c:v>1.6091398216699742</c:v>
                  </c:pt>
                  <c:pt idx="17">
                    <c:v>1.5174693669470516</c:v>
                  </c:pt>
                  <c:pt idx="18">
                    <c:v>1.5505562230643797</c:v>
                  </c:pt>
                  <c:pt idx="19">
                    <c:v>1.4883174435984186</c:v>
                  </c:pt>
                  <c:pt idx="20">
                    <c:v>1.4474694086726059</c:v>
                  </c:pt>
                  <c:pt idx="21">
                    <c:v>1.4040077367693644</c:v>
                  </c:pt>
                  <c:pt idx="22">
                    <c:v>1.3409854515826403</c:v>
                  </c:pt>
                  <c:pt idx="23">
                    <c:v>1.2833842807619582</c:v>
                  </c:pt>
                  <c:pt idx="24">
                    <c:v>1.2502615509826127</c:v>
                  </c:pt>
                  <c:pt idx="25">
                    <c:v>1.2180915191957769</c:v>
                  </c:pt>
                  <c:pt idx="26">
                    <c:v>1.2153693595782389</c:v>
                  </c:pt>
                  <c:pt idx="27">
                    <c:v>1.1740794815635309</c:v>
                  </c:pt>
                  <c:pt idx="28">
                    <c:v>1.1337990348550198</c:v>
                  </c:pt>
                  <c:pt idx="29">
                    <c:v>1.1299866705044592</c:v>
                  </c:pt>
                  <c:pt idx="30">
                    <c:v>1.1007689648015728</c:v>
                  </c:pt>
                  <c:pt idx="31">
                    <c:v>1.0724485134385842</c:v>
                  </c:pt>
                  <c:pt idx="32">
                    <c:v>1.1012545052538438</c:v>
                  </c:pt>
                  <c:pt idx="33">
                    <c:v>1.0738863282045974</c:v>
                  </c:pt>
                  <c:pt idx="34">
                    <c:v>1.0936038864977802</c:v>
                  </c:pt>
                  <c:pt idx="35">
                    <c:v>1.0932939395005226</c:v>
                  </c:pt>
                  <c:pt idx="36">
                    <c:v>1.0658765347423684</c:v>
                  </c:pt>
                  <c:pt idx="37">
                    <c:v>1.0521264593914748</c:v>
                  </c:pt>
                  <c:pt idx="38">
                    <c:v>1.0252211031329019</c:v>
                  </c:pt>
                  <c:pt idx="39">
                    <c:v>0.9992329067993726</c:v>
                  </c:pt>
                  <c:pt idx="40">
                    <c:v>0.98076006579420238</c:v>
                  </c:pt>
                  <c:pt idx="41">
                    <c:v>0.96557740609550979</c:v>
                  </c:pt>
                  <c:pt idx="42">
                    <c:v>0.97794558932190123</c:v>
                  </c:pt>
                  <c:pt idx="43">
                    <c:v>0.95755700506253849</c:v>
                  </c:pt>
                  <c:pt idx="44">
                    <c:v>0.94191166773622115</c:v>
                  </c:pt>
                  <c:pt idx="45">
                    <c:v>0.92123642572705788</c:v>
                  </c:pt>
                  <c:pt idx="46">
                    <c:v>0.91413004598761605</c:v>
                  </c:pt>
                  <c:pt idx="47">
                    <c:v>0.9003605543841543</c:v>
                  </c:pt>
                  <c:pt idx="48">
                    <c:v>0.89215607560900845</c:v>
                  </c:pt>
                  <c:pt idx="49">
                    <c:v>0.87445587749274956</c:v>
                  </c:pt>
                  <c:pt idx="50">
                    <c:v>0.85744453652747332</c:v>
                  </c:pt>
                  <c:pt idx="51">
                    <c:v>0.84670120069811861</c:v>
                  </c:pt>
                  <c:pt idx="52">
                    <c:v>0.8321182699288846</c:v>
                  </c:pt>
                  <c:pt idx="53">
                    <c:v>0.81681829365818726</c:v>
                  </c:pt>
                  <c:pt idx="54">
                    <c:v>0.80188220195405358</c:v>
                  </c:pt>
                  <c:pt idx="55">
                    <c:v>0.78767876265810699</c:v>
                  </c:pt>
                  <c:pt idx="56">
                    <c:v>0.80667476673976457</c:v>
                  </c:pt>
                  <c:pt idx="57">
                    <c:v>0.79422042230375056</c:v>
                  </c:pt>
                  <c:pt idx="58">
                    <c:v>0.79472552020884868</c:v>
                  </c:pt>
                  <c:pt idx="59">
                    <c:v>0.78595420891836221</c:v>
                  </c:pt>
                  <c:pt idx="60">
                    <c:v>0.77691744169571331</c:v>
                  </c:pt>
                  <c:pt idx="61">
                    <c:v>0.76447121103517934</c:v>
                  </c:pt>
                  <c:pt idx="62">
                    <c:v>0.75348628318012101</c:v>
                  </c:pt>
                  <c:pt idx="63">
                    <c:v>0.74590068687968125</c:v>
                  </c:pt>
                  <c:pt idx="64">
                    <c:v>0.73839879158770449</c:v>
                  </c:pt>
                  <c:pt idx="65">
                    <c:v>0.72722028017227192</c:v>
                  </c:pt>
         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0.74494060249914484</c:v>
                  </c:pt>
                  <c:pt idx="69">
                    <c:v>0.74505724014830921</c:v>
                  </c:pt>
                  <c:pt idx="70">
                    <c:v>0.74518186730167957</c:v>
                  </c:pt>
                  <c:pt idx="71">
                    <c:v>0.73486016813303434</c:v>
                  </c:pt>
                  <c:pt idx="72">
                    <c:v>0.72580690780694346</c:v>
                  </c:pt>
                  <c:pt idx="73">
                    <c:v>0.71890951793109048</c:v>
                  </c:pt>
                  <c:pt idx="74">
                    <c:v>0.71493887713180049</c:v>
                  </c:pt>
                  <c:pt idx="75">
                    <c:v>0.70666162833247892</c:v>
                  </c:pt>
                  <c:pt idx="76">
                    <c:v>0.69747725589727805</c:v>
                  </c:pt>
                  <c:pt idx="77">
                    <c:v>0.68861137203943779</c:v>
                  </c:pt>
                  <c:pt idx="78">
                    <c:v>0.67989314897274511</c:v>
                  </c:pt>
                  <c:pt idx="79">
                    <c:v>0.67139296070369781</c:v>
                  </c:pt>
                  <c:pt idx="80">
                    <c:v>0.66415421170853917</c:v>
                  </c:pt>
                  <c:pt idx="81">
                    <c:v>0.66154900451960208</c:v>
                  </c:pt>
                  <c:pt idx="82">
                    <c:v>0.68400842829829533</c:v>
                  </c:pt>
                  <c:pt idx="83">
                    <c:v>0.68420497800554536</c:v>
                  </c:pt>
                  <c:pt idx="84">
                    <c:v>0.67858706182447548</c:v>
                  </c:pt>
                  <c:pt idx="85">
                    <c:v>0.67850656859495773</c:v>
                  </c:pt>
                  <c:pt idx="86">
                    <c:v>0.67075297570271575</c:v>
                  </c:pt>
                  <c:pt idx="87">
                    <c:v>0.67075204256339704</c:v>
                  </c:pt>
                  <c:pt idx="88">
                    <c:v>0.66399854221265919</c:v>
                  </c:pt>
                  <c:pt idx="89">
                    <c:v>0.67172107440106854</c:v>
                  </c:pt>
                  <c:pt idx="90">
                    <c:v>0.66839216673593782</c:v>
                  </c:pt>
                  <c:pt idx="91">
                    <c:v>0.6796530512296779</c:v>
                  </c:pt>
                  <c:pt idx="92">
                    <c:v>0.6740591267039675</c:v>
                  </c:pt>
                  <c:pt idx="93">
                    <c:v>0.68400470682456826</c:v>
                  </c:pt>
                  <c:pt idx="94">
                    <c:v>0.67694618403036089</c:v>
                  </c:pt>
                  <c:pt idx="95">
                    <c:v>0.67429550313423448</c:v>
                  </c:pt>
                  <c:pt idx="96">
                    <c:v>0.66746097943704841</c:v>
                  </c:pt>
                  <c:pt idx="97">
                    <c:v>0.66610930443747518</c:v>
                  </c:pt>
                  <c:pt idx="98">
                    <c:v>0.66357870659623652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'3. feladat'!$B$14:$B$112</c:f>
              <c:numCache>
                <c:formatCode>General</c:formatCode>
                <c:ptCount val="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xVal>
          <c:yVal>
            <c:numRef>
              <c:f>'3. feladat'!$D$14:$D$112</c:f>
              <c:numCache>
                <c:formatCode>General</c:formatCode>
                <c:ptCount val="99"/>
                <c:pt idx="0">
                  <c:v>171</c:v>
                </c:pt>
                <c:pt idx="1">
                  <c:v>174.33333333333334</c:v>
                </c:pt>
                <c:pt idx="2">
                  <c:v>174.5</c:v>
                </c:pt>
                <c:pt idx="3">
                  <c:v>175.2</c:v>
                </c:pt>
                <c:pt idx="4">
                  <c:v>175.66666666666666</c:v>
                </c:pt>
                <c:pt idx="5">
                  <c:v>175.85714285714286</c:v>
                </c:pt>
                <c:pt idx="6">
                  <c:v>175.625</c:v>
                </c:pt>
                <c:pt idx="7">
                  <c:v>175.44444444444446</c:v>
                </c:pt>
                <c:pt idx="8">
                  <c:v>175.5</c:v>
                </c:pt>
                <c:pt idx="9">
                  <c:v>175.27272727272728</c:v>
                </c:pt>
                <c:pt idx="10">
                  <c:v>175.16666666666666</c:v>
                </c:pt>
                <c:pt idx="11">
                  <c:v>175.69230769230768</c:v>
                </c:pt>
                <c:pt idx="12">
                  <c:v>175.78571428571428</c:v>
                </c:pt>
                <c:pt idx="13">
                  <c:v>175.6</c:v>
                </c:pt>
                <c:pt idx="14">
                  <c:v>175.6875</c:v>
                </c:pt>
                <c:pt idx="15">
                  <c:v>175.52941176470588</c:v>
                </c:pt>
                <c:pt idx="16">
                  <c:v>175.33333333333334</c:v>
                </c:pt>
                <c:pt idx="17">
                  <c:v>175.36842105263159</c:v>
                </c:pt>
                <c:pt idx="18">
                  <c:v>175.65</c:v>
                </c:pt>
                <c:pt idx="19">
                  <c:v>175.76190476190476</c:v>
                </c:pt>
                <c:pt idx="20">
                  <c:v>175.90909090909091</c:v>
                </c:pt>
                <c:pt idx="21">
                  <c:v>175.78260869565219</c:v>
                </c:pt>
                <c:pt idx="22">
                  <c:v>175.79166666666666</c:v>
                </c:pt>
                <c:pt idx="23">
                  <c:v>175.8</c:v>
                </c:pt>
                <c:pt idx="24">
                  <c:v>175.69230769230768</c:v>
                </c:pt>
                <c:pt idx="25">
                  <c:v>175.59259259259258</c:v>
                </c:pt>
                <c:pt idx="26">
                  <c:v>175.75</c:v>
                </c:pt>
                <c:pt idx="27">
                  <c:v>175.79310344827587</c:v>
                </c:pt>
                <c:pt idx="28">
                  <c:v>175.76666666666668</c:v>
                </c:pt>
                <c:pt idx="29">
                  <c:v>175.90322580645162</c:v>
                </c:pt>
                <c:pt idx="30">
                  <c:v>175.96875</c:v>
                </c:pt>
                <c:pt idx="31">
                  <c:v>175.90909090909091</c:v>
                </c:pt>
                <c:pt idx="32">
                  <c:v>176.08823529411765</c:v>
                </c:pt>
                <c:pt idx="33">
                  <c:v>176.14285714285714</c:v>
                </c:pt>
                <c:pt idx="34">
                  <c:v>176.30555555555554</c:v>
                </c:pt>
                <c:pt idx="35">
                  <c:v>176.43243243243242</c:v>
                </c:pt>
                <c:pt idx="36">
                  <c:v>176.39473684210526</c:v>
                </c:pt>
                <c:pt idx="37">
                  <c:v>176.30769230769232</c:v>
                </c:pt>
                <c:pt idx="38">
                  <c:v>176.32499999999999</c:v>
                </c:pt>
                <c:pt idx="39">
                  <c:v>176.3170731707317</c:v>
                </c:pt>
                <c:pt idx="40">
                  <c:v>176.26190476190476</c:v>
                </c:pt>
                <c:pt idx="41">
                  <c:v>176.32558139534885</c:v>
                </c:pt>
                <c:pt idx="42">
                  <c:v>176.45454545454547</c:v>
                </c:pt>
                <c:pt idx="43">
                  <c:v>176.42222222222222</c:v>
                </c:pt>
                <c:pt idx="44">
                  <c:v>176.36956521739131</c:v>
                </c:pt>
                <c:pt idx="45">
                  <c:v>176.36170212765958</c:v>
                </c:pt>
                <c:pt idx="46">
                  <c:v>176.4375</c:v>
                </c:pt>
                <c:pt idx="47">
                  <c:v>176.38775510204081</c:v>
                </c:pt>
                <c:pt idx="48">
                  <c:v>176.32</c:v>
                </c:pt>
                <c:pt idx="49">
                  <c:v>176.33333333333334</c:v>
                </c:pt>
                <c:pt idx="50">
                  <c:v>176.34615384615384</c:v>
                </c:pt>
                <c:pt idx="51">
                  <c:v>176.39622641509433</c:v>
                </c:pt>
                <c:pt idx="52">
                  <c:v>176.37037037037038</c:v>
                </c:pt>
                <c:pt idx="53">
                  <c:v>176.38181818181818</c:v>
                </c:pt>
                <c:pt idx="54">
                  <c:v>176.375</c:v>
                </c:pt>
                <c:pt idx="55">
                  <c:v>176.38596491228071</c:v>
                </c:pt>
                <c:pt idx="56">
                  <c:v>176.5</c:v>
                </c:pt>
                <c:pt idx="57">
                  <c:v>176.47457627118644</c:v>
                </c:pt>
                <c:pt idx="58">
                  <c:v>176.4</c:v>
                </c:pt>
                <c:pt idx="59">
                  <c:v>176.44262295081967</c:v>
                </c:pt>
                <c:pt idx="60">
                  <c:v>176.40322580645162</c:v>
                </c:pt>
                <c:pt idx="61">
                  <c:v>176.4126984126984</c:v>
                </c:pt>
                <c:pt idx="62">
                  <c:v>176.390625</c:v>
                </c:pt>
                <c:pt idx="63">
                  <c:v>176.43076923076924</c:v>
                </c:pt>
                <c:pt idx="64">
                  <c:v>176.46969696969697</c:v>
                </c:pt>
                <c:pt idx="65">
                  <c:v>176.46268656716418</c:v>
                </c:pt>
                <c:pt idx="66">
                  <c:v>176.36764705882354</c:v>
                </c:pt>
                <c:pt idx="67">
                  <c:v>176.39130434782609</c:v>
                </c:pt>
                <c:pt idx="68">
                  <c:v>176.48571428571429</c:v>
                </c:pt>
                <c:pt idx="69">
                  <c:v>176.54929577464787</c:v>
                </c:pt>
                <c:pt idx="70">
                  <c:v>176.48611111111111</c:v>
                </c:pt>
                <c:pt idx="71">
                  <c:v>176.49315068493149</c:v>
                </c:pt>
                <c:pt idx="72">
                  <c:v>176.47297297297297</c:v>
                </c:pt>
                <c:pt idx="73">
                  <c:v>176.44</c:v>
                </c:pt>
                <c:pt idx="74">
                  <c:v>176.39473684210526</c:v>
                </c:pt>
                <c:pt idx="75">
                  <c:v>176.41558441558442</c:v>
                </c:pt>
                <c:pt idx="76">
                  <c:v>176.41025641025641</c:v>
                </c:pt>
                <c:pt idx="77">
                  <c:v>176.41772151898735</c:v>
                </c:pt>
                <c:pt idx="78">
                  <c:v>176.41249999999999</c:v>
                </c:pt>
                <c:pt idx="79">
                  <c:v>176.40740740740742</c:v>
                </c:pt>
                <c:pt idx="80">
                  <c:v>176.42682926829269</c:v>
                </c:pt>
                <c:pt idx="81">
                  <c:v>176.46987951807228</c:v>
                </c:pt>
                <c:pt idx="82">
                  <c:v>176.57142857142858</c:v>
                </c:pt>
                <c:pt idx="83">
                  <c:v>176.51764705882354</c:v>
                </c:pt>
                <c:pt idx="84">
                  <c:v>176.48837209302326</c:v>
                </c:pt>
                <c:pt idx="85">
                  <c:v>176.54022988505747</c:v>
                </c:pt>
                <c:pt idx="86">
                  <c:v>176.53409090909091</c:v>
                </c:pt>
                <c:pt idx="87">
                  <c:v>176.48314606741573</c:v>
                </c:pt>
                <c:pt idx="88">
                  <c:v>176.5</c:v>
                </c:pt>
                <c:pt idx="89">
                  <c:v>176.57142857142858</c:v>
                </c:pt>
                <c:pt idx="90">
                  <c:v>176.60869565217391</c:v>
                </c:pt>
                <c:pt idx="91">
                  <c:v>176.68817204301075</c:v>
                </c:pt>
                <c:pt idx="92">
                  <c:v>176.71276595744681</c:v>
                </c:pt>
                <c:pt idx="93">
                  <c:v>176.78947368421052</c:v>
                </c:pt>
                <c:pt idx="94">
                  <c:v>176.78125</c:v>
                </c:pt>
                <c:pt idx="95">
                  <c:v>176.74226804123711</c:v>
                </c:pt>
                <c:pt idx="96">
                  <c:v>176.73469387755102</c:v>
                </c:pt>
                <c:pt idx="97">
                  <c:v>176.77777777777777</c:v>
                </c:pt>
                <c:pt idx="98">
                  <c:v>176.74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7E-4599-90AC-FA70190A7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533231"/>
        <c:axId val="1159533647"/>
      </c:scatterChart>
      <c:valAx>
        <c:axId val="1159533231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59533647"/>
        <c:crosses val="autoZero"/>
        <c:crossBetween val="midCat"/>
      </c:valAx>
      <c:valAx>
        <c:axId val="1159533647"/>
        <c:scaling>
          <c:orientation val="minMax"/>
          <c:max val="180"/>
          <c:min val="16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59533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darabszám - konf. int. sugár különböző p értékeknél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'3. feladat'!$B$14:$B$112</c:f>
              <c:numCache>
                <c:formatCode>General</c:formatCode>
                <c:ptCount val="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xVal>
          <c:yVal>
            <c:numRef>
              <c:f>'3. feladat'!$H$14:$H$112</c:f>
              <c:numCache>
                <c:formatCode>General</c:formatCode>
                <c:ptCount val="99"/>
                <c:pt idx="0">
                  <c:v>2</c:v>
                </c:pt>
                <c:pt idx="1">
                  <c:v>2.8803291992923818</c:v>
                </c:pt>
                <c:pt idx="2">
                  <c:v>1.9122308210108627</c:v>
                </c:pt>
                <c:pt idx="3">
                  <c:v>1.5251886449063439</c:v>
                </c:pt>
                <c:pt idx="4">
                  <c:v>1.2679476535506653</c:v>
                </c:pt>
                <c:pt idx="5">
                  <c:v>1.0669403573388649</c:v>
                </c:pt>
                <c:pt idx="6">
                  <c:v>0.93049676642787005</c:v>
                </c:pt>
                <c:pt idx="7">
                  <c:v>0.82505155948788877</c:v>
                </c:pt>
                <c:pt idx="8">
                  <c:v>0.73515768474961185</c:v>
                </c:pt>
                <c:pt idx="9">
                  <c:v>0.681053214294149</c:v>
                </c:pt>
                <c:pt idx="10">
                  <c:v>0.62401094514251143</c:v>
                </c:pt>
                <c:pt idx="11">
                  <c:v>0.67917344074153452</c:v>
                </c:pt>
                <c:pt idx="12">
                  <c:v>0.63063631637912954</c:v>
                </c:pt>
                <c:pt idx="13">
                  <c:v>0.59984110737899998</c:v>
                </c:pt>
                <c:pt idx="14">
                  <c:v>0.56336703316018011</c:v>
                </c:pt>
                <c:pt idx="15">
                  <c:v>0.53952241300128456</c:v>
                </c:pt>
                <c:pt idx="16">
                  <c:v>0.52564368752454593</c:v>
                </c:pt>
                <c:pt idx="17">
                  <c:v>0.49719645451845729</c:v>
                </c:pt>
                <c:pt idx="18">
                  <c:v>0.5094044342138595</c:v>
                </c:pt>
                <c:pt idx="19">
                  <c:v>0.49013627796940568</c:v>
                </c:pt>
                <c:pt idx="20">
                  <c:v>0.4777201847725257</c:v>
                </c:pt>
                <c:pt idx="21">
                  <c:v>0.46428857452979205</c:v>
                </c:pt>
                <c:pt idx="22">
                  <c:v>0.44424255813521651</c:v>
                </c:pt>
                <c:pt idx="23">
                  <c:v>0.42585680450706054</c:v>
                </c:pt>
                <c:pt idx="24">
                  <c:v>0.41548941548883278</c:v>
                </c:pt>
                <c:pt idx="25">
                  <c:v>0.40535879862688723</c:v>
                </c:pt>
                <c:pt idx="26">
                  <c:v>0.4049699858568841</c:v>
                </c:pt>
                <c:pt idx="27">
                  <c:v>0.39167533409288668</c:v>
                </c:pt>
                <c:pt idx="28">
                  <c:v>0.37865404168288658</c:v>
                </c:pt>
                <c:pt idx="29">
                  <c:v>0.37776782930391228</c:v>
                </c:pt>
                <c:pt idx="30">
                  <c:v>0.36835243517373756</c:v>
                </c:pt>
                <c:pt idx="31">
                  <c:v>0.359197200477061</c:v>
                </c:pt>
                <c:pt idx="32">
                  <c:v>0.36915536885840017</c:v>
                </c:pt>
                <c:pt idx="33">
                  <c:v>0.36026564947679152</c:v>
                </c:pt>
                <c:pt idx="34">
                  <c:v>0.36715344749745232</c:v>
                </c:pt>
                <c:pt idx="35">
                  <c:v>0.36730700116794879</c:v>
                </c:pt>
                <c:pt idx="36">
                  <c:v>0.35833320950848208</c:v>
                </c:pt>
                <c:pt idx="37">
                  <c:v>0.35393257704736386</c:v>
                </c:pt>
                <c:pt idx="38">
                  <c:v>0.34508678403385273</c:v>
                </c:pt>
                <c:pt idx="39">
                  <c:v>0.33652904835390179</c:v>
                </c:pt>
                <c:pt idx="40">
                  <c:v>0.3304847837701067</c:v>
                </c:pt>
                <c:pt idx="41">
                  <c:v>0.32553475695392425</c:v>
                </c:pt>
                <c:pt idx="42">
                  <c:v>0.3298648565727425</c:v>
                </c:pt>
                <c:pt idx="43">
                  <c:v>0.32313746998073145</c:v>
                </c:pt>
                <c:pt idx="44">
                  <c:v>0.31799851077703073</c:v>
                </c:pt>
                <c:pt idx="45">
                  <c:v>0.31114995456010186</c:v>
                </c:pt>
                <c:pt idx="46">
                  <c:v>0.30887475195062891</c:v>
                </c:pt>
                <c:pt idx="47">
                  <c:v>0.30434013625924783</c:v>
                </c:pt>
                <c:pt idx="48">
                  <c:v>0.30167892715654582</c:v>
                </c:pt>
                <c:pt idx="49">
                  <c:v>0.29579910271512611</c:v>
                </c:pt>
                <c:pt idx="50">
                  <c:v>0.29014403082537138</c:v>
                </c:pt>
                <c:pt idx="51">
                  <c:v>0.28660293178834645</c:v>
                </c:pt>
                <c:pt idx="52">
                  <c:v>0.28175581795939192</c:v>
                </c:pt>
                <c:pt idx="53">
                  <c:v>0.27665945219577437</c:v>
                </c:pt>
                <c:pt idx="54">
                  <c:v>0.27168019367822732</c:v>
                </c:pt>
                <c:pt idx="55">
                  <c:v>0.26694345484071524</c:v>
                </c:pt>
                <c:pt idx="56">
                  <c:v>0.27345570312473649</c:v>
                </c:pt>
                <c:pt idx="57">
                  <c:v>0.26930461768763331</c:v>
                </c:pt>
                <c:pt idx="58">
                  <c:v>0.26954434420248841</c:v>
                </c:pt>
                <c:pt idx="59">
                  <c:v>0.26663484142144711</c:v>
                </c:pt>
                <c:pt idx="60">
                  <c:v>0.26363166799914994</c:v>
                </c:pt>
                <c:pt idx="61">
                  <c:v>0.25946783461027018</c:v>
                </c:pt>
                <c:pt idx="62">
                  <c:v>0.25579628108198438</c:v>
                </c:pt>
                <c:pt idx="63">
                  <c:v>0.2532755777208418</c:v>
                </c:pt>
                <c:pt idx="64">
                  <c:v>0.25078052555319208</c:v>
                </c:pt>
                <c:pt idx="65">
                  <c:v>0.24703390350106569</c:v>
                </c:pt>
                <c:pt idx="66">
                  <c:v>0.25174443727396789</c:v>
                </c:pt>
                <c:pt idx="67">
                  <c:v>0.24856747348925756</c:v>
                </c:pt>
                <c:pt idx="68">
                  <c:v>0.25319786550663681</c:v>
                </c:pt>
                <c:pt idx="69">
                  <c:v>0.25328289807498483</c:v>
                </c:pt>
                <c:pt idx="70">
                  <c:v>0.25336937659908826</c:v>
                </c:pt>
                <c:pt idx="71">
                  <c:v>0.24990218087536151</c:v>
                </c:pt>
                <c:pt idx="72">
                  <c:v>0.2468640757790044</c:v>
                </c:pt>
                <c:pt idx="73">
                  <c:v>0.24455724834214729</c:v>
                </c:pt>
                <c:pt idx="74">
                  <c:v>0.24324440253449978</c:v>
                </c:pt>
                <c:pt idx="75">
                  <c:v>0.24046467643510602</c:v>
                </c:pt>
                <c:pt idx="76">
                  <c:v>0.23737443267504141</c:v>
                </c:pt>
                <c:pt idx="77">
                  <c:v>0.23439078344524086</c:v>
                </c:pt>
                <c:pt idx="78">
                  <c:v>0.23145568864625152</c:v>
                </c:pt>
                <c:pt idx="79">
                  <c:v>0.22859319406758216</c:v>
                </c:pt>
                <c:pt idx="80">
                  <c:v>0.22615869169640893</c:v>
                </c:pt>
                <c:pt idx="81">
                  <c:v>0.22530082814920194</c:v>
                </c:pt>
                <c:pt idx="82">
                  <c:v>0.23297926169293168</c:v>
                </c:pt>
                <c:pt idx="83">
                  <c:v>0.23307503728954607</c:v>
                </c:pt>
                <c:pt idx="84">
                  <c:v>0.23118920602702733</c:v>
                </c:pt>
                <c:pt idx="85">
                  <c:v>0.23118904452132921</c:v>
                </c:pt>
                <c:pt idx="86">
                  <c:v>0.22857347407021958</c:v>
                </c:pt>
                <c:pt idx="87">
                  <c:v>0.22859888379194204</c:v>
                </c:pt>
                <c:pt idx="88">
                  <c:v>0.22632211871157928</c:v>
                </c:pt>
                <c:pt idx="89">
                  <c:v>0.22897894501223826</c:v>
                </c:pt>
                <c:pt idx="90">
                  <c:v>0.22786813323593957</c:v>
                </c:pt>
                <c:pt idx="91">
                  <c:v>0.2317310234437791</c:v>
                </c:pt>
                <c:pt idx="92">
                  <c:v>0.2298468728628274</c:v>
                </c:pt>
                <c:pt idx="93">
                  <c:v>0.2332611735307967</c:v>
                </c:pt>
                <c:pt idx="94">
                  <c:v>0.23087630481254559</c:v>
                </c:pt>
                <c:pt idx="95">
                  <c:v>0.22999397295732468</c:v>
                </c:pt>
                <c:pt idx="96">
                  <c:v>0.22768383373737758</c:v>
                </c:pt>
                <c:pt idx="97">
                  <c:v>0.2272433122875637</c:v>
                </c:pt>
                <c:pt idx="98">
                  <c:v>0.22640006604432425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F4-4227-950E-E16E1EE7088D}"/>
            </c:ext>
          </c:extLst>
        </c:ser>
        <c:ser>
          <c:idx val="2"/>
          <c:order val="1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'3. feladat'!$B$14:$B$112</c:f>
              <c:numCache>
                <c:formatCode>General</c:formatCode>
                <c:ptCount val="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xVal>
          <c:yVal>
            <c:numRef>
              <c:f>'3. feladat'!$L$14:$L$112</c:f>
              <c:numCache>
                <c:formatCode>General</c:formatCode>
                <c:ptCount val="99"/>
                <c:pt idx="0">
                  <c:v>12.627503029350089</c:v>
                </c:pt>
                <c:pt idx="1">
                  <c:v>10.30074090334743</c:v>
                </c:pt>
                <c:pt idx="2">
                  <c:v>5.8834085870045607</c:v>
                </c:pt>
                <c:pt idx="3">
                  <c:v>4.389741205854186</c:v>
                </c:pt>
                <c:pt idx="4">
                  <c:v>3.5159241956228318</c:v>
                </c:pt>
                <c:pt idx="5">
                  <c:v>2.8893230862726917</c:v>
                </c:pt>
                <c:pt idx="6">
                  <c:v>2.4789701858536168</c:v>
                </c:pt>
                <c:pt idx="7">
                  <c:v>2.1719310372589113</c:v>
                </c:pt>
                <c:pt idx="8">
                  <c:v>1.9177239050828161</c:v>
                </c:pt>
                <c:pt idx="9">
                  <c:v>1.7638771060320197</c:v>
                </c:pt>
                <c:pt idx="10">
                  <c:v>1.606795169174579</c:v>
                </c:pt>
                <c:pt idx="11">
                  <c:v>1.7404920115039768</c:v>
                </c:pt>
                <c:pt idx="12">
                  <c:v>1.6096392968420519</c:v>
                </c:pt>
                <c:pt idx="13">
                  <c:v>1.5258234793910619</c:v>
                </c:pt>
                <c:pt idx="14">
                  <c:v>1.4288413445040153</c:v>
                </c:pt>
                <c:pt idx="15">
                  <c:v>1.3648737160785978</c:v>
                </c:pt>
                <c:pt idx="16">
                  <c:v>1.3267844291144406</c:v>
                </c:pt>
                <c:pt idx="17">
                  <c:v>1.2524921691420501</c:v>
                </c:pt>
                <c:pt idx="18">
                  <c:v>1.2809779399153682</c:v>
                </c:pt>
                <c:pt idx="19">
                  <c:v>1.2305720167800516</c:v>
                </c:pt>
                <c:pt idx="20">
                  <c:v>1.1976851944534186</c:v>
                </c:pt>
                <c:pt idx="21">
                  <c:v>1.1625031560954826</c:v>
                </c:pt>
                <c:pt idx="22">
                  <c:v>1.1109991199195808</c:v>
                </c:pt>
                <c:pt idx="23">
                  <c:v>1.0638697116301483</c:v>
                </c:pt>
                <c:pt idx="24">
                  <c:v>1.0369423357501169</c:v>
                </c:pt>
                <c:pt idx="25">
                  <c:v>1.0107365450425327</c:v>
                </c:pt>
                <c:pt idx="26">
                  <c:v>1.0089159756749368</c:v>
                </c:pt>
                <c:pt idx="27">
                  <c:v>0.97503220166680815</c:v>
                </c:pt>
                <c:pt idx="28">
                  <c:v>0.94193265298604667</c:v>
                </c:pt>
                <c:pt idx="29">
                  <c:v>0.93909222165843287</c:v>
                </c:pt>
                <c:pt idx="30">
                  <c:v>0.91510769804548775</c:v>
                </c:pt>
                <c:pt idx="31">
                  <c:v>0.89183501068749549</c:v>
                </c:pt>
                <c:pt idx="32">
                  <c:v>0.91605082408030625</c:v>
                </c:pt>
                <c:pt idx="33">
                  <c:v>0.89352458887161135</c:v>
                </c:pt>
                <c:pt idx="34">
                  <c:v>0.91015998737592796</c:v>
                </c:pt>
                <c:pt idx="35">
                  <c:v>0.91011839590481314</c:v>
                </c:pt>
                <c:pt idx="36">
                  <c:v>0.88749392461607957</c:v>
                </c:pt>
                <c:pt idx="37">
                  <c:v>0.87623118486110718</c:v>
                </c:pt>
                <c:pt idx="38">
                  <c:v>0.85399579036552542</c:v>
                </c:pt>
                <c:pt idx="39">
                  <c:v>0.83250696670819369</c:v>
                </c:pt>
                <c:pt idx="40">
                  <c:v>0.81726469740030605</c:v>
                </c:pt>
                <c:pt idx="41">
                  <c:v>0.80475195440877467</c:v>
                </c:pt>
                <c:pt idx="42">
                  <c:v>0.81519414820201297</c:v>
                </c:pt>
                <c:pt idx="43">
                  <c:v>0.79832384155865488</c:v>
                </c:pt>
                <c:pt idx="44">
                  <c:v>0.78539774322809386</c:v>
                </c:pt>
                <c:pt idx="45">
                  <c:v>0.76826792220361473</c:v>
                </c:pt>
                <c:pt idx="46">
                  <c:v>0.76244586255042524</c:v>
                </c:pt>
                <c:pt idx="47">
                  <c:v>0.75105958519953708</c:v>
                </c:pt>
                <c:pt idx="48">
                  <c:v>0.74430906456260137</c:v>
                </c:pt>
                <c:pt idx="49">
                  <c:v>0.72963000717500714</c:v>
                </c:pt>
                <c:pt idx="50">
                  <c:v>0.71551879882080882</c:v>
                </c:pt>
                <c:pt idx="51">
                  <c:v>0.70663223526890306</c:v>
                </c:pt>
                <c:pt idx="52">
                  <c:v>0.69453595310530147</c:v>
                </c:pt>
                <c:pt idx="53">
                  <c:v>0.68183577893522029</c:v>
                </c:pt>
                <c:pt idx="54">
                  <c:v>0.66943422183846091</c:v>
                </c:pt>
                <c:pt idx="55">
                  <c:v>0.65763953668151454</c:v>
                </c:pt>
                <c:pt idx="56">
                  <c:v>0.67356143763844967</c:v>
                </c:pt>
                <c:pt idx="57">
                  <c:v>0.66322113455825504</c:v>
                </c:pt>
                <c:pt idx="58">
                  <c:v>0.66369982349732681</c:v>
                </c:pt>
                <c:pt idx="59">
                  <c:v>0.65642900399414683</c:v>
                </c:pt>
                <c:pt idx="60">
                  <c:v>0.64893345834741667</c:v>
                </c:pt>
                <c:pt idx="61">
                  <c:v>0.63858699307611255</c:v>
                </c:pt>
                <c:pt idx="62">
                  <c:v>0.62945811707338006</c:v>
                </c:pt>
                <c:pt idx="63">
                  <c:v>0.62316638244116895</c:v>
                </c:pt>
                <c:pt idx="64">
                  <c:v>0.61694226672490715</c:v>
                </c:pt>
                <c:pt idx="65">
                  <c:v>0.60764388027929428</c:v>
                </c:pt>
                <c:pt idx="66">
                  <c:v>0.61915025255287215</c:v>
                </c:pt>
                <c:pt idx="67">
                  <c:v>0.61125967874296083</c:v>
                </c:pt>
                <c:pt idx="68">
                  <c:v>0.62257026159695206</c:v>
                </c:pt>
                <c:pt idx="69">
                  <c:v>0.62270537085311339</c:v>
                </c:pt>
                <c:pt idx="70">
                  <c:v>0.62284609756968123</c:v>
                </c:pt>
                <c:pt idx="71">
                  <c:v>0.61425394784048926</c:v>
                </c:pt>
                <c:pt idx="72">
                  <c:v>0.60672017630416553</c:v>
                </c:pt>
                <c:pt idx="73">
                  <c:v>0.60098690049482362</c:v>
                </c:pt>
                <c:pt idx="74">
                  <c:v>0.59769894026664627</c:v>
                </c:pt>
                <c:pt idx="75">
                  <c:v>0.59080923296270527</c:v>
                </c:pt>
                <c:pt idx="76">
                  <c:v>0.58315959081972268</c:v>
                </c:pt>
                <c:pt idx="77">
                  <c:v>0.5757747434957724</c:v>
                </c:pt>
                <c:pt idx="78">
                  <c:v>0.56851194398237348</c:v>
                </c:pt>
                <c:pt idx="79">
                  <c:v>0.56143011115436103</c:v>
                </c:pt>
                <c:pt idx="80">
                  <c:v>0.55540187190996948</c:v>
                </c:pt>
                <c:pt idx="81">
                  <c:v>0.55324747140974218</c:v>
                </c:pt>
                <c:pt idx="82">
                  <c:v>0.57205451351346082</c:v>
                </c:pt>
                <c:pt idx="83">
                  <c:v>0.57224274130085262</c:v>
                </c:pt>
                <c:pt idx="84">
                  <c:v>0.56756722257909142</c:v>
                </c:pt>
                <c:pt idx="85">
                  <c:v>0.56752244411108743</c:v>
                </c:pt>
                <c:pt idx="86">
                  <c:v>0.56105888656468283</c:v>
                </c:pt>
                <c:pt idx="87">
                  <c:v>0.56107937762864624</c:v>
                </c:pt>
                <c:pt idx="88">
                  <c:v>0.55545070190371248</c:v>
                </c:pt>
                <c:pt idx="89">
                  <c:v>0.56193113774037584</c:v>
                </c:pt>
                <c:pt idx="90">
                  <c:v>0.55916612838615642</c:v>
                </c:pt>
                <c:pt idx="91">
                  <c:v>0.56860649773649508</c:v>
                </c:pt>
                <c:pt idx="92">
                  <c:v>0.56394565725696311</c:v>
                </c:pt>
                <c:pt idx="93">
                  <c:v>0.57228551431921204</c:v>
                </c:pt>
                <c:pt idx="94">
                  <c:v>0.56639824747450895</c:v>
                </c:pt>
                <c:pt idx="95">
                  <c:v>0.56419835660624473</c:v>
                </c:pt>
                <c:pt idx="96">
                  <c:v>0.55849712849090516</c:v>
                </c:pt>
                <c:pt idx="97">
                  <c:v>0.55738309724833557</c:v>
                </c:pt>
                <c:pt idx="98">
                  <c:v>0.55528213024925388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F4-4227-950E-E16E1EE7088D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'3. feladat'!$B$14:$B$112</c:f>
              <c:numCache>
                <c:formatCode>General</c:formatCode>
                <c:ptCount val="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xVal>
          <c:yVal>
            <c:numRef>
              <c:f>'3. feladat'!$M$14:$M$112</c:f>
              <c:numCache>
                <c:formatCode>General</c:formatCode>
                <c:ptCount val="99"/>
                <c:pt idx="0">
                  <c:v>25.412409472349388</c:v>
                </c:pt>
                <c:pt idx="1">
                  <c:v>15.178332134387038</c:v>
                </c:pt>
                <c:pt idx="2">
                  <c:v>7.9561157632092696</c:v>
                </c:pt>
                <c:pt idx="3">
                  <c:v>5.717050381974043</c:v>
                </c:pt>
                <c:pt idx="4">
                  <c:v>4.4852376708916779</c:v>
                </c:pt>
                <c:pt idx="5">
                  <c:v>3.63832371729944</c:v>
                </c:pt>
                <c:pt idx="6">
                  <c:v>3.0940035977902602</c:v>
                </c:pt>
                <c:pt idx="7">
                  <c:v>2.693386700538035</c:v>
                </c:pt>
                <c:pt idx="8">
                  <c:v>2.3665715247921257</c:v>
                </c:pt>
                <c:pt idx="9">
                  <c:v>2.1684123651613465</c:v>
                </c:pt>
                <c:pt idx="10">
                  <c:v>1.9692422842642181</c:v>
                </c:pt>
                <c:pt idx="11">
                  <c:v>2.1277185673984103</c:v>
                </c:pt>
                <c:pt idx="12">
                  <c:v>1.9636053467558816</c:v>
                </c:pt>
                <c:pt idx="13">
                  <c:v>1.858029327282898</c:v>
                </c:pt>
                <c:pt idx="14">
                  <c:v>1.7372594144433018</c:v>
                </c:pt>
                <c:pt idx="15">
                  <c:v>1.6572713650969515</c:v>
                </c:pt>
                <c:pt idx="16">
                  <c:v>1.6091398216699742</c:v>
                </c:pt>
                <c:pt idx="17">
                  <c:v>1.5174693669470516</c:v>
                </c:pt>
                <c:pt idx="18">
                  <c:v>1.5505562230643797</c:v>
                </c:pt>
                <c:pt idx="19">
                  <c:v>1.4883174435984186</c:v>
                </c:pt>
                <c:pt idx="20">
                  <c:v>1.4474694086726059</c:v>
                </c:pt>
                <c:pt idx="21">
                  <c:v>1.4040077367693644</c:v>
                </c:pt>
                <c:pt idx="22">
                  <c:v>1.3409854515826403</c:v>
                </c:pt>
                <c:pt idx="23">
                  <c:v>1.2833842807619582</c:v>
                </c:pt>
                <c:pt idx="24">
                  <c:v>1.2502615509826127</c:v>
                </c:pt>
                <c:pt idx="25">
                  <c:v>1.2180915191957769</c:v>
                </c:pt>
                <c:pt idx="26">
                  <c:v>1.2153693595782389</c:v>
                </c:pt>
                <c:pt idx="27">
                  <c:v>1.1740794815635309</c:v>
                </c:pt>
                <c:pt idx="28">
                  <c:v>1.1337990348550198</c:v>
                </c:pt>
                <c:pt idx="29">
                  <c:v>1.1299866705044592</c:v>
                </c:pt>
                <c:pt idx="30">
                  <c:v>1.1007689648015728</c:v>
                </c:pt>
                <c:pt idx="31">
                  <c:v>1.0724485134385842</c:v>
                </c:pt>
                <c:pt idx="32">
                  <c:v>1.1012545052538438</c:v>
                </c:pt>
                <c:pt idx="33">
                  <c:v>1.0738863282045974</c:v>
                </c:pt>
                <c:pt idx="34">
                  <c:v>1.0936038864977802</c:v>
                </c:pt>
                <c:pt idx="35">
                  <c:v>1.0932939395005226</c:v>
                </c:pt>
                <c:pt idx="36">
                  <c:v>1.0658765347423684</c:v>
                </c:pt>
                <c:pt idx="37">
                  <c:v>1.0521264593914748</c:v>
                </c:pt>
                <c:pt idx="38">
                  <c:v>1.0252211031329019</c:v>
                </c:pt>
                <c:pt idx="39">
                  <c:v>0.9992329067993726</c:v>
                </c:pt>
                <c:pt idx="40">
                  <c:v>0.98076006579420238</c:v>
                </c:pt>
                <c:pt idx="41">
                  <c:v>0.96557740609550979</c:v>
                </c:pt>
                <c:pt idx="42">
                  <c:v>0.97794558932190123</c:v>
                </c:pt>
                <c:pt idx="43">
                  <c:v>0.95755700506253849</c:v>
                </c:pt>
                <c:pt idx="44">
                  <c:v>0.94191166773622115</c:v>
                </c:pt>
                <c:pt idx="45">
                  <c:v>0.92123642572705788</c:v>
                </c:pt>
                <c:pt idx="46">
                  <c:v>0.91413004598761605</c:v>
                </c:pt>
                <c:pt idx="47">
                  <c:v>0.9003605543841543</c:v>
                </c:pt>
                <c:pt idx="48">
                  <c:v>0.89215607560900845</c:v>
                </c:pt>
                <c:pt idx="49">
                  <c:v>0.87445587749274956</c:v>
                </c:pt>
                <c:pt idx="50">
                  <c:v>0.85744453652747332</c:v>
                </c:pt>
                <c:pt idx="51">
                  <c:v>0.84670120069811861</c:v>
                </c:pt>
                <c:pt idx="52">
                  <c:v>0.8321182699288846</c:v>
                </c:pt>
                <c:pt idx="53">
                  <c:v>0.81681829365818726</c:v>
                </c:pt>
                <c:pt idx="54">
                  <c:v>0.80188220195405358</c:v>
                </c:pt>
                <c:pt idx="55">
                  <c:v>0.78767876265810699</c:v>
                </c:pt>
                <c:pt idx="56">
                  <c:v>0.80667476673976457</c:v>
                </c:pt>
                <c:pt idx="57">
                  <c:v>0.79422042230375056</c:v>
                </c:pt>
                <c:pt idx="58">
                  <c:v>0.79472552020884868</c:v>
                </c:pt>
                <c:pt idx="59">
                  <c:v>0.78595420891836221</c:v>
                </c:pt>
                <c:pt idx="60">
                  <c:v>0.77691744169571331</c:v>
                </c:pt>
                <c:pt idx="61">
                  <c:v>0.76447121103517934</c:v>
                </c:pt>
                <c:pt idx="62">
                  <c:v>0.75348628318012101</c:v>
                </c:pt>
                <c:pt idx="63">
                  <c:v>0.74590068687968125</c:v>
                </c:pt>
                <c:pt idx="64">
                  <c:v>0.73839879158770449</c:v>
                </c:pt>
                <c:pt idx="65">
                  <c:v>0.72722028017227192</c:v>
                </c:pt>
                <c:pt idx="66">
                  <c:v>0.74094198505525677</c:v>
                </c:pt>
                <c:pt idx="67">
                  <c:v>0.73145237061904689</c:v>
                </c:pt>
                <c:pt idx="68">
                  <c:v>0.74494060249914484</c:v>
                </c:pt>
                <c:pt idx="69">
                  <c:v>0.74505724014830921</c:v>
                </c:pt>
                <c:pt idx="70">
                  <c:v>0.74518186730167957</c:v>
                </c:pt>
                <c:pt idx="71">
                  <c:v>0.73486016813303434</c:v>
                </c:pt>
                <c:pt idx="72">
                  <c:v>0.72580690780694346</c:v>
                </c:pt>
                <c:pt idx="73">
                  <c:v>0.71890951793109048</c:v>
                </c:pt>
                <c:pt idx="74">
                  <c:v>0.71493887713180049</c:v>
                </c:pt>
                <c:pt idx="75">
                  <c:v>0.70666162833247892</c:v>
                </c:pt>
                <c:pt idx="76">
                  <c:v>0.69747725589727805</c:v>
                </c:pt>
                <c:pt idx="77">
                  <c:v>0.68861137203943779</c:v>
                </c:pt>
                <c:pt idx="78">
                  <c:v>0.67989314897274511</c:v>
                </c:pt>
                <c:pt idx="79">
                  <c:v>0.67139296070369781</c:v>
                </c:pt>
                <c:pt idx="80">
                  <c:v>0.66415421170853917</c:v>
                </c:pt>
                <c:pt idx="81">
                  <c:v>0.66154900451960208</c:v>
                </c:pt>
                <c:pt idx="82">
                  <c:v>0.68400842829829533</c:v>
                </c:pt>
                <c:pt idx="83">
                  <c:v>0.68420497800554536</c:v>
                </c:pt>
                <c:pt idx="84">
                  <c:v>0.67858706182447548</c:v>
                </c:pt>
                <c:pt idx="85">
                  <c:v>0.67850656859495773</c:v>
                </c:pt>
                <c:pt idx="86">
                  <c:v>0.67075297570271575</c:v>
                </c:pt>
                <c:pt idx="87">
                  <c:v>0.67075204256339704</c:v>
                </c:pt>
                <c:pt idx="88">
                  <c:v>0.66399854221265919</c:v>
                </c:pt>
                <c:pt idx="89">
                  <c:v>0.67172107440106854</c:v>
                </c:pt>
                <c:pt idx="90">
                  <c:v>0.66839216673593782</c:v>
                </c:pt>
                <c:pt idx="91">
                  <c:v>0.6796530512296779</c:v>
                </c:pt>
                <c:pt idx="92">
                  <c:v>0.6740591267039675</c:v>
                </c:pt>
                <c:pt idx="93">
                  <c:v>0.68400470682456826</c:v>
                </c:pt>
                <c:pt idx="94">
                  <c:v>0.67694618403036089</c:v>
                </c:pt>
                <c:pt idx="95">
                  <c:v>0.67429550313423448</c:v>
                </c:pt>
                <c:pt idx="96">
                  <c:v>0.66746097943704841</c:v>
                </c:pt>
                <c:pt idx="97">
                  <c:v>0.66610930443747518</c:v>
                </c:pt>
                <c:pt idx="98">
                  <c:v>0.66357870659623652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F4-4227-950E-E16E1EE7088D}"/>
            </c:ext>
          </c:extLst>
        </c:ser>
        <c:ser>
          <c:idx val="4"/>
          <c:order val="3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'3. feladat'!$B$14:$B$112</c:f>
              <c:numCache>
                <c:formatCode>General</c:formatCode>
                <c:ptCount val="9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</c:numCache>
            </c:numRef>
          </c:xVal>
          <c:yVal>
            <c:numRef>
              <c:f>'3. feladat'!$P$14:$P$112</c:f>
              <c:numCache>
                <c:formatCode>General</c:formatCode>
                <c:ptCount val="99"/>
                <c:pt idx="0">
                  <c:v>127.31348232574305</c:v>
                </c:pt>
                <c:pt idx="1">
                  <c:v>35.0115558812534</c:v>
                </c:pt>
                <c:pt idx="2">
                  <c:v>14.602273274333388</c:v>
                </c:pt>
                <c:pt idx="3">
                  <c:v>9.4804115858869284</c:v>
                </c:pt>
                <c:pt idx="4">
                  <c:v>7.0354187342130361</c:v>
                </c:pt>
                <c:pt idx="5">
                  <c:v>5.5125906124712793</c:v>
                </c:pt>
                <c:pt idx="6">
                  <c:v>4.5789151934461136</c:v>
                </c:pt>
                <c:pt idx="7">
                  <c:v>3.9190543830343287</c:v>
                </c:pt>
                <c:pt idx="8">
                  <c:v>3.3998381630902594</c:v>
                </c:pt>
                <c:pt idx="9">
                  <c:v>3.0843185763509493</c:v>
                </c:pt>
                <c:pt idx="10">
                  <c:v>2.7787945271237628</c:v>
                </c:pt>
                <c:pt idx="11">
                  <c:v>2.9829090919193009</c:v>
                </c:pt>
                <c:pt idx="12">
                  <c:v>2.7379220324794153</c:v>
                </c:pt>
                <c:pt idx="13">
                  <c:v>2.5788397206715579</c:v>
                </c:pt>
                <c:pt idx="14">
                  <c:v>2.4017480071921136</c:v>
                </c:pt>
                <c:pt idx="15">
                  <c:v>2.2833698035118344</c:v>
                </c:pt>
                <c:pt idx="16">
                  <c:v>2.2104577246422448</c:v>
                </c:pt>
                <c:pt idx="17">
                  <c:v>2.0790610780875496</c:v>
                </c:pt>
                <c:pt idx="18">
                  <c:v>2.1194405045137286</c:v>
                </c:pt>
                <c:pt idx="19">
                  <c:v>2.0301260449163507</c:v>
                </c:pt>
                <c:pt idx="20">
                  <c:v>1.9707054536020447</c:v>
                </c:pt>
                <c:pt idx="21">
                  <c:v>1.9082919675252199</c:v>
                </c:pt>
                <c:pt idx="22">
                  <c:v>1.8198257124250632</c:v>
                </c:pt>
                <c:pt idx="23">
                  <c:v>1.7392076633059905</c:v>
                </c:pt>
                <c:pt idx="24">
                  <c:v>1.6921381826105115</c:v>
                </c:pt>
                <c:pt idx="25">
                  <c:v>1.6466456493805528</c:v>
                </c:pt>
                <c:pt idx="26">
                  <c:v>1.6411702351363868</c:v>
                </c:pt>
                <c:pt idx="27">
                  <c:v>1.5838109938870915</c:v>
                </c:pt>
                <c:pt idx="28">
                  <c:v>1.5280375430168625</c:v>
                </c:pt>
                <c:pt idx="29">
                  <c:v>1.521568986982317</c:v>
                </c:pt>
                <c:pt idx="30">
                  <c:v>1.4810180282020979</c:v>
                </c:pt>
                <c:pt idx="31">
                  <c:v>1.4418146788614283</c:v>
                </c:pt>
                <c:pt idx="32">
                  <c:v>1.4794841898056126</c:v>
                </c:pt>
                <c:pt idx="33">
                  <c:v>1.4417484684120809</c:v>
                </c:pt>
                <c:pt idx="34">
                  <c:v>1.4672936039364195</c:v>
                </c:pt>
                <c:pt idx="35">
                  <c:v>1.4660050587391251</c:v>
                </c:pt>
                <c:pt idx="36">
                  <c:v>1.4284380636812808</c:v>
                </c:pt>
                <c:pt idx="37">
                  <c:v>1.4092618670782269</c:v>
                </c:pt>
                <c:pt idx="38">
                  <c:v>1.372532853978329</c:v>
                </c:pt>
                <c:pt idx="39">
                  <c:v>1.3371023703911527</c:v>
                </c:pt>
                <c:pt idx="40">
                  <c:v>1.311788565715877</c:v>
                </c:pt>
                <c:pt idx="41">
                  <c:v>1.290924815346127</c:v>
                </c:pt>
                <c:pt idx="42">
                  <c:v>1.3069238786631434</c:v>
                </c:pt>
                <c:pt idx="43">
                  <c:v>1.2791760399357905</c:v>
                </c:pt>
                <c:pt idx="44">
                  <c:v>1.2578060913373499</c:v>
                </c:pt>
                <c:pt idx="45">
                  <c:v>1.2297581190015217</c:v>
                </c:pt>
                <c:pt idx="46">
                  <c:v>1.2198556094428226</c:v>
                </c:pt>
                <c:pt idx="47">
                  <c:v>1.2010887086871092</c:v>
                </c:pt>
                <c:pt idx="48">
                  <c:v>1.1897715454691269</c:v>
                </c:pt>
                <c:pt idx="49">
                  <c:v>1.165816853672607</c:v>
                </c:pt>
                <c:pt idx="50">
                  <c:v>1.1428083075917284</c:v>
                </c:pt>
                <c:pt idx="51">
                  <c:v>1.1281773502469195</c:v>
                </c:pt>
                <c:pt idx="52">
                  <c:v>1.1084516358579852</c:v>
                </c:pt>
                <c:pt idx="53">
                  <c:v>1.0877923862022107</c:v>
                </c:pt>
                <c:pt idx="54">
                  <c:v>1.0676382733447216</c:v>
                </c:pt>
                <c:pt idx="55">
                  <c:v>1.0484786806487452</c:v>
                </c:pt>
                <c:pt idx="56">
                  <c:v>1.0735185292111566</c:v>
                </c:pt>
                <c:pt idx="57">
                  <c:v>1.0567110022811173</c:v>
                </c:pt>
                <c:pt idx="58">
                  <c:v>1.0571576687019497</c:v>
                </c:pt>
                <c:pt idx="59">
                  <c:v>1.0452746688176915</c:v>
                </c:pt>
                <c:pt idx="60">
                  <c:v>1.0330506662230681</c:v>
                </c:pt>
                <c:pt idx="61">
                  <c:v>1.0163055549001692</c:v>
                </c:pt>
                <c:pt idx="62">
                  <c:v>1.0015154073916264</c:v>
                </c:pt>
                <c:pt idx="63">
                  <c:v>0.99125408163236706</c:v>
                </c:pt>
                <c:pt idx="64">
                  <c:v>0.98111318467822173</c:v>
                </c:pt>
                <c:pt idx="65">
                  <c:v>0.96609672936983237</c:v>
                </c:pt>
                <c:pt idx="66">
                  <c:v>0.98416420572388796</c:v>
                </c:pt>
                <c:pt idx="67">
                  <c:v>0.97140487518114638</c:v>
                </c:pt>
                <c:pt idx="68">
                  <c:v>0.98916508661126945</c:v>
                </c:pt>
                <c:pt idx="69">
                  <c:v>0.98917158104622993</c:v>
                </c:pt>
                <c:pt idx="70">
                  <c:v>0.98919291073006288</c:v>
                </c:pt>
                <c:pt idx="71">
                  <c:v>0.97535325665130024</c:v>
                </c:pt>
                <c:pt idx="72">
                  <c:v>0.96320461647163058</c:v>
                </c:pt>
                <c:pt idx="73">
                  <c:v>0.95392353171157684</c:v>
                </c:pt>
                <c:pt idx="74">
                  <c:v>0.94853135035258052</c:v>
                </c:pt>
                <c:pt idx="75">
                  <c:v>0.93743085781692759</c:v>
                </c:pt>
                <c:pt idx="76">
                  <c:v>0.92513305509360944</c:v>
                </c:pt>
                <c:pt idx="77">
                  <c:v>0.91326359973304427</c:v>
                </c:pt>
                <c:pt idx="78">
                  <c:v>0.90159558056959332</c:v>
                </c:pt>
                <c:pt idx="79">
                  <c:v>0.89022202656425387</c:v>
                </c:pt>
                <c:pt idx="80">
                  <c:v>0.88052596898037272</c:v>
                </c:pt>
                <c:pt idx="81">
                  <c:v>0.8769768726583933</c:v>
                </c:pt>
                <c:pt idx="82">
                  <c:v>0.90665405495784257</c:v>
                </c:pt>
                <c:pt idx="83">
                  <c:v>0.90682092013154869</c:v>
                </c:pt>
                <c:pt idx="84">
                  <c:v>0.8992844688775139</c:v>
                </c:pt>
                <c:pt idx="85">
                  <c:v>0.89908929049217112</c:v>
                </c:pt>
                <c:pt idx="86">
                  <c:v>0.88872955595101444</c:v>
                </c:pt>
                <c:pt idx="87">
                  <c:v>0.8886448516348513</c:v>
                </c:pt>
                <c:pt idx="88">
                  <c:v>0.87961674989124938</c:v>
                </c:pt>
                <c:pt idx="89">
                  <c:v>0.88976716828436409</c:v>
                </c:pt>
                <c:pt idx="90">
                  <c:v>0.8852800148980926</c:v>
                </c:pt>
                <c:pt idx="91">
                  <c:v>0.90011774854592908</c:v>
                </c:pt>
                <c:pt idx="92">
                  <c:v>0.89263437086961894</c:v>
                </c:pt>
                <c:pt idx="93">
                  <c:v>0.90573061067315341</c:v>
                </c:pt>
                <c:pt idx="94">
                  <c:v>0.89631198605587126</c:v>
                </c:pt>
                <c:pt idx="95">
                  <c:v>0.89273212647470013</c:v>
                </c:pt>
                <c:pt idx="96">
                  <c:v>0.8836155219228693</c:v>
                </c:pt>
                <c:pt idx="97">
                  <c:v>0.8817596081125223</c:v>
                </c:pt>
                <c:pt idx="98">
                  <c:v>0.87834484779816435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F4-4227-950E-E16E1EE7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092111"/>
        <c:axId val="1262085455"/>
      </c:scatterChart>
      <c:valAx>
        <c:axId val="126209211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2085455"/>
        <c:crosses val="autoZero"/>
        <c:crossBetween val="midCat"/>
      </c:valAx>
      <c:valAx>
        <c:axId val="1262085455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20921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</a:t>
            </a:r>
            <a:r>
              <a:rPr lang="hu-HU" baseline="0"/>
              <a:t> - konf. int. sugár különböző darabszámoknál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'3. feladat'!$G$11:$Q$11</c:f>
              <c:numCache>
                <c:formatCode>General</c:formatCode>
                <c:ptCount val="11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0.95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0.99999000000000005</c:v>
                </c:pt>
              </c:numCache>
            </c:numRef>
          </c:xVal>
          <c:yVal>
            <c:numRef>
              <c:f>'3. feladat'!$G$12:$Q$12</c:f>
              <c:numCache>
                <c:formatCode>General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17-45BD-B8EE-2251B829704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'3. feladat'!$G$11:$Q$11</c:f>
              <c:numCache>
                <c:formatCode>General</c:formatCode>
                <c:ptCount val="11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0.95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0.99999000000000005</c:v>
                </c:pt>
              </c:numCache>
            </c:numRef>
          </c:xVal>
          <c:yVal>
            <c:numRef>
              <c:f>'3. feladat'!$G$37:$Q$37</c:f>
              <c:numCache>
                <c:formatCode>General</c:formatCode>
                <c:ptCount val="11"/>
                <c:pt idx="0">
                  <c:v>0.20042776113242758</c:v>
                </c:pt>
                <c:pt idx="1">
                  <c:v>0.42585680450706054</c:v>
                </c:pt>
                <c:pt idx="2">
                  <c:v>0.73306017101503973</c:v>
                </c:pt>
                <c:pt idx="3">
                  <c:v>0.81946368554337834</c:v>
                </c:pt>
                <c:pt idx="4">
                  <c:v>0.92473860980752409</c:v>
                </c:pt>
                <c:pt idx="5">
                  <c:v>1.0638697116301483</c:v>
                </c:pt>
                <c:pt idx="6">
                  <c:v>1.2833842807619582</c:v>
                </c:pt>
                <c:pt idx="7">
                  <c:v>1.4344970513251942</c:v>
                </c:pt>
                <c:pt idx="8">
                  <c:v>1.5496877377925666</c:v>
                </c:pt>
                <c:pt idx="9">
                  <c:v>1.7392076633059905</c:v>
                </c:pt>
                <c:pt idx="10">
                  <c:v>3.4609437480890177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17-45BD-B8EE-2251B829704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'3. feladat'!$G$11:$Q$11</c:f>
              <c:numCache>
                <c:formatCode>General</c:formatCode>
                <c:ptCount val="11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0.95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0.99999000000000005</c:v>
                </c:pt>
              </c:numCache>
            </c:numRef>
          </c:xVal>
          <c:yVal>
            <c:numRef>
              <c:f>'3. feladat'!$G$62:$Q$62</c:f>
              <c:numCache>
                <c:formatCode>General</c:formatCode>
                <c:ptCount val="11"/>
                <c:pt idx="0">
                  <c:v>0.14225860810635016</c:v>
                </c:pt>
                <c:pt idx="1">
                  <c:v>0.30167892715654582</c:v>
                </c:pt>
                <c:pt idx="2">
                  <c:v>0.51682768908059029</c:v>
                </c:pt>
                <c:pt idx="3">
                  <c:v>0.57672491556093997</c:v>
                </c:pt>
                <c:pt idx="4">
                  <c:v>0.64926277105781194</c:v>
                </c:pt>
                <c:pt idx="5">
                  <c:v>0.74430906456260137</c:v>
                </c:pt>
                <c:pt idx="6">
                  <c:v>0.89215607560900845</c:v>
                </c:pt>
                <c:pt idx="7">
                  <c:v>0.99228887957079881</c:v>
                </c:pt>
                <c:pt idx="8">
                  <c:v>1.067657858642088</c:v>
                </c:pt>
                <c:pt idx="9">
                  <c:v>1.1897715454691269</c:v>
                </c:pt>
                <c:pt idx="10">
                  <c:v>2.1864749055630543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617-45BD-B8EE-2251B829704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'3. feladat'!$G$11:$Q$11</c:f>
              <c:numCache>
                <c:formatCode>General</c:formatCode>
                <c:ptCount val="11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0.95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0.99999000000000005</c:v>
                </c:pt>
              </c:numCache>
            </c:numRef>
          </c:xVal>
          <c:yVal>
            <c:numRef>
              <c:f>'3. feladat'!$G$87:$Q$87</c:f>
              <c:numCache>
                <c:formatCode>General</c:formatCode>
                <c:ptCount val="11"/>
                <c:pt idx="0">
                  <c:v>0.11539389706683895</c:v>
                </c:pt>
                <c:pt idx="1">
                  <c:v>0.24455724834214729</c:v>
                </c:pt>
                <c:pt idx="2">
                  <c:v>0.41832977570391355</c:v>
                </c:pt>
                <c:pt idx="3">
                  <c:v>0.46654920935433541</c:v>
                </c:pt>
                <c:pt idx="4">
                  <c:v>0.52483098576684928</c:v>
                </c:pt>
                <c:pt idx="5">
                  <c:v>0.60098690049482362</c:v>
                </c:pt>
                <c:pt idx="6">
                  <c:v>0.71890951793109048</c:v>
                </c:pt>
                <c:pt idx="7">
                  <c:v>0.79835634095632324</c:v>
                </c:pt>
                <c:pt idx="8">
                  <c:v>0.85791077061606102</c:v>
                </c:pt>
                <c:pt idx="9">
                  <c:v>0.95392353171157684</c:v>
                </c:pt>
                <c:pt idx="10">
                  <c:v>1.711195064080125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617-45BD-B8EE-2251B8297046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'3. feladat'!$G$11:$Q$11</c:f>
              <c:numCache>
                <c:formatCode>General</c:formatCode>
                <c:ptCount val="11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0.95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0.99999000000000005</c:v>
                </c:pt>
              </c:numCache>
            </c:numRef>
          </c:xVal>
          <c:yVal>
            <c:numRef>
              <c:f>'3. feladat'!$G$112:$Q$112</c:f>
              <c:numCache>
                <c:formatCode>General</c:formatCode>
                <c:ptCount val="11"/>
                <c:pt idx="0">
                  <c:v>0.10685902941350592</c:v>
                </c:pt>
                <c:pt idx="1">
                  <c:v>0.22640006604432425</c:v>
                </c:pt>
                <c:pt idx="2">
                  <c:v>0.38698019913602499</c:v>
                </c:pt>
                <c:pt idx="3">
                  <c:v>0.43146676089078478</c:v>
                </c:pt>
                <c:pt idx="4">
                  <c:v>0.48518496821887858</c:v>
                </c:pt>
                <c:pt idx="5">
                  <c:v>0.55528213024925388</c:v>
                </c:pt>
                <c:pt idx="6">
                  <c:v>0.66357870659623652</c:v>
                </c:pt>
                <c:pt idx="7">
                  <c:v>0.73635089931830211</c:v>
                </c:pt>
                <c:pt idx="8">
                  <c:v>0.79079160074705268</c:v>
                </c:pt>
                <c:pt idx="9">
                  <c:v>0.87834484779816435</c:v>
                </c:pt>
                <c:pt idx="10">
                  <c:v>1.5573486452942396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617-45BD-B8EE-2251B8297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492143"/>
        <c:axId val="1324495471"/>
      </c:scatterChart>
      <c:valAx>
        <c:axId val="1324492143"/>
        <c:scaling>
          <c:orientation val="minMax"/>
          <c:max val="1.1000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4495471"/>
        <c:crosses val="autoZero"/>
        <c:crossBetween val="midCat"/>
      </c:valAx>
      <c:valAx>
        <c:axId val="1324495471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4492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561973</xdr:colOff>
      <xdr:row>0</xdr:row>
      <xdr:rowOff>152400</xdr:rowOff>
    </xdr:from>
    <xdr:to>
      <xdr:col>8</xdr:col>
      <xdr:colOff>66674</xdr:colOff>
      <xdr:row>5</xdr:row>
      <xdr:rowOff>152400</xdr:rowOff>
    </xdr:to>
    <xdr:sp macro="" textlink="">
      <xdr:nvSpPr>
        <xdr:cNvPr id="3" name="Szövegdoboz 2"/>
        <xdr:cNvSpPr txBox="1"/>
      </xdr:nvSpPr>
      <xdr:spPr>
        <a:xfrm>
          <a:off x="561973" y="152400"/>
          <a:ext cx="4381501" cy="809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IQ teszteket úgy állítják össze, hogy a teszt eredménye a népességen belül normális eloszlást kövessen 100 pont átlaggal és 15 pont szórással. </a:t>
          </a:r>
          <a:endParaRPr lang="hu-H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népesség hány százaléka dicsekedhet 145 feletti intelligencia-hányadossal? </a:t>
          </a:r>
          <a:endParaRPr lang="hu-HU">
            <a:effectLst/>
          </a:endParaRPr>
        </a:p>
        <a:p>
          <a:pPr algn="l"/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12699</xdr:colOff>
      <xdr:row>0</xdr:row>
      <xdr:rowOff>152400</xdr:rowOff>
    </xdr:from>
    <xdr:ext cx="4368801" cy="1333500"/>
    <xdr:sp macro="" textlink="">
      <xdr:nvSpPr>
        <xdr:cNvPr id="2" name="TextBox 1"/>
        <xdr:cNvSpPr txBox="1"/>
      </xdr:nvSpPr>
      <xdr:spPr>
        <a:xfrm>
          <a:off x="622299" y="152400"/>
          <a:ext cx="4368801" cy="1333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200"/>
            <a:t>Valamely azonnal oldódó kávékivonatot automata tölti üvegekbe. Az töltési mechanizmus és az adódó véletlen hibákról ismert, hogy a töltőtömeg szórása 1 g.</a:t>
          </a:r>
        </a:p>
        <a:p>
          <a:pPr algn="l"/>
          <a:r>
            <a:rPr lang="en-US" sz="1200"/>
            <a:t>Készítsen 95 %-os megbízhatósággal intervallumbecslést a várható átlagos töltőtömegre.</a:t>
          </a:r>
        </a:p>
        <a:p>
          <a:pPr algn="l"/>
          <a:r>
            <a:rPr lang="en-US" sz="1200"/>
            <a:t>Vizsgáljuk meg a feladatot arra az esetre, ha a szórás nem ismert.</a:t>
          </a:r>
        </a:p>
        <a:p>
          <a:pPr algn="l"/>
          <a:endParaRPr lang="en-US" sz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101599</xdr:rowOff>
    </xdr:from>
    <xdr:ext cx="5514976" cy="1355726"/>
    <xdr:sp macro="" textlink="">
      <xdr:nvSpPr>
        <xdr:cNvPr id="2" name="TextBox 1"/>
        <xdr:cNvSpPr txBox="1"/>
      </xdr:nvSpPr>
      <xdr:spPr>
        <a:xfrm>
          <a:off x="609600" y="101599"/>
          <a:ext cx="5514976" cy="1355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US" sz="1100"/>
            <a:t>100 véletlenszerűen kiválasztott férfi magasságát megmértük. </a:t>
          </a:r>
          <a:endParaRPr lang="hu-HU" sz="1100"/>
        </a:p>
        <a:p>
          <a:r>
            <a:rPr lang="hu-HU" sz="1100"/>
            <a:t>a) </a:t>
          </a:r>
          <a:r>
            <a:rPr lang="en-US" sz="1100"/>
            <a:t>Adjunk becslést ezek alapján egy átlagos férfi magasságára</a:t>
          </a:r>
          <a:r>
            <a:rPr lang="hu-HU" sz="1100"/>
            <a:t> </a:t>
          </a:r>
          <a:r>
            <a:rPr lang="en-US" sz="1100"/>
            <a:t>p %-os konfidencia intervallum</a:t>
          </a:r>
          <a:r>
            <a:rPr lang="hu-HU" sz="1100" baseline="0"/>
            <a:t> alakjában</a:t>
          </a:r>
          <a:r>
            <a:rPr lang="en-US" sz="1100"/>
            <a:t>.</a:t>
          </a:r>
        </a:p>
        <a:p>
          <a:pPr algn="l"/>
          <a:r>
            <a:rPr lang="hu-HU" sz="1100"/>
            <a:t>b) </a:t>
          </a:r>
          <a:r>
            <a:rPr lang="en-US" sz="1100"/>
            <a:t>Ábrázoljuk grafikusan az átlag és a konfidencia intervallum változását a megfigyelések számának növelésével. </a:t>
          </a:r>
          <a:endParaRPr lang="hu-HU" sz="1100"/>
        </a:p>
        <a:p>
          <a:r>
            <a:rPr lang="hu-HU" sz="1100"/>
            <a:t>c) </a:t>
          </a:r>
          <a:r>
            <a:rPr lang="en-US" sz="1100"/>
            <a:t>Készítsünk grafikont a konfidencia intervallum hosszának a megfigyelések számától, illetve a szignifikanciaszinttől való függéséről.</a:t>
          </a:r>
        </a:p>
      </xdr:txBody>
    </xdr:sp>
    <xdr:clientData/>
  </xdr:oneCellAnchor>
  <xdr:twoCellAnchor>
    <xdr:from>
      <xdr:col>17</xdr:col>
      <xdr:colOff>85725</xdr:colOff>
      <xdr:row>9</xdr:row>
      <xdr:rowOff>142875</xdr:rowOff>
    </xdr:from>
    <xdr:to>
      <xdr:col>24</xdr:col>
      <xdr:colOff>523875</xdr:colOff>
      <xdr:row>26</xdr:row>
      <xdr:rowOff>95250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27</xdr:row>
      <xdr:rowOff>0</xdr:rowOff>
    </xdr:from>
    <xdr:to>
      <xdr:col>24</xdr:col>
      <xdr:colOff>552450</xdr:colOff>
      <xdr:row>49</xdr:row>
      <xdr:rowOff>114300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49</xdr:row>
      <xdr:rowOff>85725</xdr:rowOff>
    </xdr:from>
    <xdr:to>
      <xdr:col>24</xdr:col>
      <xdr:colOff>514350</xdr:colOff>
      <xdr:row>66</xdr:row>
      <xdr:rowOff>76200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123826</xdr:rowOff>
    </xdr:from>
    <xdr:to>
      <xdr:col>10</xdr:col>
      <xdr:colOff>409575</xdr:colOff>
      <xdr:row>10</xdr:row>
      <xdr:rowOff>28576</xdr:rowOff>
    </xdr:to>
    <xdr:sp macro="" textlink="">
      <xdr:nvSpPr>
        <xdr:cNvPr id="2" name="Szövegdoboz 1"/>
        <xdr:cNvSpPr txBox="1"/>
      </xdr:nvSpPr>
      <xdr:spPr>
        <a:xfrm>
          <a:off x="581024" y="123826"/>
          <a:ext cx="6067426" cy="1524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Közvetlen méréssel mérték egy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1,5 kg-os mosópor töltőtömegét. A mérés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eredményei a táblázatban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látható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számsor.</a:t>
          </a:r>
        </a:p>
        <a:p>
          <a:endParaRPr lang="hu-H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Adja meg a mérés eredményét az átlag és a 95%-os szignifikancia szinthez tartozó konfidencia intervallum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sugár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alakjában!</a:t>
          </a:r>
        </a:p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Fogadjuk el, hogy az a) pontban kiszámolt korrigált tapasztalati szórás nem változik a minta elemszám növelésével. Ennek alapján számolja ki, hogy hány mérést kell végeznie ahhoz, hogy a relatív hibakorlát 2% alá süllyedjen (vagyis az intervallum sugara az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átlag 2%-nál kisebb legyen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15</xdr:col>
      <xdr:colOff>123825</xdr:colOff>
      <xdr:row>13</xdr:row>
      <xdr:rowOff>9525</xdr:rowOff>
    </xdr:to>
    <xdr:sp macro="" textlink="">
      <xdr:nvSpPr>
        <xdr:cNvPr id="2" name="Szövegdoboz 1"/>
        <xdr:cNvSpPr txBox="1"/>
      </xdr:nvSpPr>
      <xdr:spPr>
        <a:xfrm>
          <a:off x="638175" y="95250"/>
          <a:ext cx="8496300" cy="20193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Egy</a:t>
          </a:r>
          <a:r>
            <a:rPr lang="hu-HU" sz="1100" baseline="0"/>
            <a:t> anyag szakítószilárdságát kizárólag roncsolásos kísérlettel lehet meghatározni. Egy-egy kísérlet anyag- és időigényes, összesítve egy kísérlet 2500 ft-ba kerül. A táblázatban egy anyag, a jelenlegi szakítógéppel mért  értékeit mutatja 10-szer megismételt mérésre.</a:t>
          </a:r>
        </a:p>
        <a:p>
          <a:endParaRPr lang="hu-HU" sz="1100" baseline="0"/>
        </a:p>
        <a:p>
          <a:r>
            <a:rPr lang="hu-HU" sz="1100" baseline="0"/>
            <a:t>a) Adjon 95%-os konfidencia intervallum becslést az anyag szakítószilárdságára a 10 mérés alapján!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aseline="0"/>
            <a:t>b)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Fogadjuk el, hogy az a.) pontban kiszámolt korrigált tapasztalati szórás nem változik a minta elemszám növelésével. Ennek alapján számolja ki, hogy hány mérést </a:t>
          </a:r>
          <a:r>
            <a:rPr lang="hu-HU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kell még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elvégeznie ahhoz, hogy a hibakorlát 4 MPa alá süllyedjen. Mekkora ezeknek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további méréseknek a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költsége?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A szakítógéphez kapcsolt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mintavételező egység cseréjével a mérési bizonytalanság szórás nagymértékben (felére) csökkenthető. Feltételezve, hogy az új mintavételező egységgel a mérések tapasztalati korrigált szórása az a) pontban kiszámolt érték fele lesz, adjon becslést arra vonatkozóan, hogy </a:t>
          </a:r>
          <a:r>
            <a:rPr lang="hu-H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hány mérést kellene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végezni az új mintavételező egységgel, hogy a hibakorlát 4 MPa alá kerüljön. Mekkora ennek a mérési sorozatnak a költsége beleszámítva, hogy az új mintavételező egység 100 000 ft-ba kerül?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Mi éri meg jobban? Sok mérést végezni a régi berendezésen, vagy beruházni egy új mintavételező egységbe és azzal elvégezni a méréseket?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111125</xdr:rowOff>
    </xdr:from>
    <xdr:ext cx="4819649" cy="917575"/>
    <xdr:sp macro="" textlink="">
      <xdr:nvSpPr>
        <xdr:cNvPr id="2" name="TextBox 1"/>
        <xdr:cNvSpPr txBox="1"/>
      </xdr:nvSpPr>
      <xdr:spPr>
        <a:xfrm>
          <a:off x="619126" y="111125"/>
          <a:ext cx="4819649" cy="9175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/>
            <a:t>Egy henger alakú mérőedénybe 1000±15 kg/m3 sűrűségű festéket töltünk.</a:t>
          </a:r>
        </a:p>
        <a:p>
          <a:r>
            <a:rPr lang="en-US" sz="1200"/>
            <a:t>A henger átmérője 200±0.5 mm, a folyadékoszlop magassága 200±1mm. </a:t>
          </a:r>
        </a:p>
        <a:p>
          <a:r>
            <a:rPr lang="en-US" sz="1200"/>
            <a:t>Határozza meg a betöltött festék tömegének hibakorlátját.</a:t>
          </a:r>
        </a:p>
        <a:p>
          <a:r>
            <a:rPr lang="en-US" sz="1200"/>
            <a:t>(A hibakorlát</a:t>
          </a:r>
          <a:r>
            <a:rPr lang="hu-HU" sz="1200"/>
            <a:t>ot</a:t>
          </a:r>
          <a:r>
            <a:rPr lang="en-US" sz="1200"/>
            <a:t> </a:t>
          </a:r>
          <a:r>
            <a:rPr lang="hu-HU" sz="1200"/>
            <a:t>2*</a:t>
          </a:r>
          <a:r>
            <a:rPr lang="en-US" sz="1200"/>
            <a:t>szórás </a:t>
          </a:r>
          <a:r>
            <a:rPr lang="hu-HU" sz="1200"/>
            <a:t>alakban</a:t>
          </a:r>
          <a:r>
            <a:rPr lang="hu-HU" sz="1200" baseline="0"/>
            <a:t> adjuk meg</a:t>
          </a:r>
          <a:r>
            <a:rPr lang="en-US" sz="1200"/>
            <a:t>.)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workbookViewId="0">
      <selection activeCell="J21" sqref="J21"/>
    </sheetView>
  </sheetViews>
  <sheetFormatPr defaultColWidth="9.140625" defaultRowHeight="12.75" customHeight="1" x14ac:dyDescent="0.2"/>
  <cols>
    <col min="1" max="1" width="9.140625" style="9" customWidth="1"/>
    <col min="2" max="2" width="9.42578125" style="9" customWidth="1"/>
    <col min="3" max="7" width="9.140625" style="1" customWidth="1"/>
    <col min="8" max="8" width="9.140625" style="1"/>
    <col min="9" max="9" width="9.140625" style="1" customWidth="1"/>
    <col min="10" max="16384" width="9.140625" style="1"/>
  </cols>
  <sheetData>
    <row r="1" spans="1:21" ht="12.75" customHeight="1" x14ac:dyDescent="0.2">
      <c r="A1" s="10"/>
      <c r="B1" s="10"/>
      <c r="C1" s="10"/>
      <c r="D1" s="10"/>
      <c r="E1" s="10"/>
      <c r="F1" s="10"/>
      <c r="G1" s="10"/>
    </row>
    <row r="2" spans="1:21" ht="12.75" customHeight="1" x14ac:dyDescent="0.2">
      <c r="C2" s="9"/>
      <c r="D2" s="9"/>
      <c r="E2" s="9"/>
      <c r="F2" s="9"/>
      <c r="G2" s="9"/>
    </row>
    <row r="3" spans="1:21" ht="12.75" customHeight="1" x14ac:dyDescent="0.2">
      <c r="C3" s="9"/>
      <c r="D3" s="9"/>
      <c r="E3" s="9"/>
      <c r="F3" s="9"/>
      <c r="G3" s="9"/>
    </row>
    <row r="4" spans="1:21" ht="12.75" customHeight="1" x14ac:dyDescent="0.2">
      <c r="A4" s="1"/>
      <c r="B4" s="1"/>
    </row>
    <row r="5" spans="1:21" ht="12.75" customHeight="1" x14ac:dyDescent="0.2">
      <c r="A5" s="3"/>
      <c r="B5" s="3"/>
    </row>
    <row r="6" spans="1:21" ht="12.75" customHeight="1" x14ac:dyDescent="0.2">
      <c r="A6" s="3"/>
      <c r="B6" s="3"/>
    </row>
    <row r="7" spans="1:21" ht="12.75" customHeight="1" thickBot="1" x14ac:dyDescent="0.25">
      <c r="A7" s="3"/>
      <c r="B7" s="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2.75" customHeight="1" x14ac:dyDescent="0.2">
      <c r="A8" s="10"/>
      <c r="B8" s="79" t="s">
        <v>45</v>
      </c>
      <c r="C8" s="78">
        <v>100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2.75" customHeight="1" thickBot="1" x14ac:dyDescent="0.25">
      <c r="A9" s="1"/>
      <c r="B9" s="74" t="s">
        <v>46</v>
      </c>
      <c r="C9" s="77">
        <v>15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2.75" customHeight="1" x14ac:dyDescent="0.2">
      <c r="A10" s="3"/>
      <c r="B10" s="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2.75" customHeight="1" thickBot="1" x14ac:dyDescent="0.25">
      <c r="A11" s="1"/>
      <c r="B11" s="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2.75" customHeight="1" x14ac:dyDescent="0.2">
      <c r="A12" s="1"/>
      <c r="B12" s="93" t="s">
        <v>5</v>
      </c>
      <c r="C12" s="94"/>
      <c r="D12" s="95"/>
      <c r="E12" s="96">
        <f>1-_xlfn.NORM.DIST(145,C8,C9,1)</f>
        <v>1.3498980316301035E-3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2.75" customHeight="1" x14ac:dyDescent="0.2">
      <c r="A13" s="3"/>
      <c r="B13" s="87"/>
      <c r="C13" s="88"/>
      <c r="D13" s="89"/>
      <c r="E13" s="9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2.75" customHeight="1" x14ac:dyDescent="0.2">
      <c r="A14" s="3"/>
      <c r="B14" s="81" t="s">
        <v>3</v>
      </c>
      <c r="C14" s="82"/>
      <c r="D14" s="83"/>
      <c r="E14" s="80">
        <f>_xlfn.NORM.INV(0.9,C8,C9)</f>
        <v>119.22327348316901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2.75" customHeight="1" x14ac:dyDescent="0.2">
      <c r="A15" s="3"/>
      <c r="B15" s="87"/>
      <c r="C15" s="88"/>
      <c r="D15" s="89"/>
      <c r="E15" s="9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2.75" customHeight="1" x14ac:dyDescent="0.2">
      <c r="A16" s="3"/>
      <c r="B16" s="81" t="s">
        <v>4</v>
      </c>
      <c r="C16" s="82"/>
      <c r="D16" s="83"/>
      <c r="E16" s="80">
        <f>_xlfn.NORM.INV(0.1,C8,C9)</f>
        <v>80.77672651683099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2.75" customHeight="1" x14ac:dyDescent="0.2">
      <c r="A17" s="3"/>
      <c r="B17" s="87"/>
      <c r="C17" s="88"/>
      <c r="D17" s="89"/>
      <c r="E17" s="9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2.75" customHeight="1" x14ac:dyDescent="0.2">
      <c r="B18" s="81" t="s">
        <v>15</v>
      </c>
      <c r="C18" s="82"/>
      <c r="D18" s="83"/>
      <c r="E18" s="80">
        <f>_xlfn.NORM.DIST(110,C8,C9,1)-_xlfn.NORM.DIST(100,C8,C9,1)</f>
        <v>0.24750746245307709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2.75" customHeight="1" x14ac:dyDescent="0.2">
      <c r="A19" s="6"/>
      <c r="B19" s="87"/>
      <c r="C19" s="88"/>
      <c r="D19" s="89"/>
      <c r="E19" s="9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2.75" customHeight="1" x14ac:dyDescent="0.2">
      <c r="B20" s="81" t="s">
        <v>24</v>
      </c>
      <c r="C20" s="82"/>
      <c r="D20" s="83"/>
      <c r="E20" s="139">
        <f>_xlfn.NORM.INV(0.05,C8,C9)</f>
        <v>75.327195595727915</v>
      </c>
      <c r="F20" s="143">
        <f>_xlfn.NORM.INV(0.95,C8,C9)</f>
        <v>124.67280440427207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2.75" customHeight="1" x14ac:dyDescent="0.2">
      <c r="B21" s="84"/>
      <c r="C21" s="85"/>
      <c r="D21" s="86"/>
      <c r="E21" s="140"/>
      <c r="F21" s="143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2.75" customHeight="1" x14ac:dyDescent="0.2">
      <c r="B22" s="87"/>
      <c r="C22" s="88"/>
      <c r="D22" s="89"/>
      <c r="E22" s="141"/>
      <c r="F22" s="143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2.75" customHeight="1" x14ac:dyDescent="0.2">
      <c r="B23" s="81" t="s">
        <v>25</v>
      </c>
      <c r="C23" s="82"/>
      <c r="D23" s="83"/>
      <c r="E23" s="139">
        <f>_xlfn.NORM.INV(0.05,C8,C9/SQRT(5))</f>
        <v>88.965986431298276</v>
      </c>
      <c r="F23" s="144">
        <f>_xlfn.NORM.INV(0.95,C8,C9/SQRT(5))</f>
        <v>111.03401356870171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2.75" customHeight="1" x14ac:dyDescent="0.2">
      <c r="B24" s="84"/>
      <c r="C24" s="85"/>
      <c r="D24" s="86"/>
      <c r="E24" s="140"/>
      <c r="F24" s="14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12.75" customHeight="1" x14ac:dyDescent="0.2">
      <c r="B25" s="84"/>
      <c r="C25" s="85"/>
      <c r="D25" s="86"/>
      <c r="E25" s="140"/>
      <c r="F25" s="14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2.75" customHeight="1" thickBot="1" x14ac:dyDescent="0.25">
      <c r="B26" s="90"/>
      <c r="C26" s="91"/>
      <c r="D26" s="92"/>
      <c r="E26" s="142"/>
      <c r="F26" s="14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12.75" customHeight="1" x14ac:dyDescent="0.2">
      <c r="C27" s="5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2.75" customHeight="1" x14ac:dyDescent="0.2">
      <c r="C28" s="5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2.75" customHeight="1" x14ac:dyDescent="0.2">
      <c r="C29" s="5"/>
      <c r="Q29" s="4"/>
      <c r="R29" s="4"/>
    </row>
    <row r="30" spans="1:21" ht="12.75" customHeight="1" x14ac:dyDescent="0.2">
      <c r="C30" s="5"/>
      <c r="Q30" s="4"/>
      <c r="R30" s="4"/>
    </row>
    <row r="31" spans="1:21" ht="12.75" customHeight="1" x14ac:dyDescent="0.2">
      <c r="C31" s="5"/>
      <c r="Q31" s="4"/>
      <c r="R31" s="4"/>
    </row>
    <row r="32" spans="1:21" ht="12.75" customHeight="1" x14ac:dyDescent="0.2">
      <c r="C32" s="5"/>
      <c r="Q32" s="4"/>
      <c r="R32" s="4"/>
    </row>
    <row r="33" spans="3:18" ht="12.75" customHeight="1" x14ac:dyDescent="0.2">
      <c r="C33" s="5"/>
      <c r="Q33" s="4"/>
      <c r="R33" s="4"/>
    </row>
    <row r="34" spans="3:18" ht="12.75" customHeight="1" x14ac:dyDescent="0.2">
      <c r="C34" s="5"/>
      <c r="Q34" s="4"/>
      <c r="R34" s="4"/>
    </row>
    <row r="35" spans="3:18" ht="12.75" customHeight="1" x14ac:dyDescent="0.2">
      <c r="C35" s="5"/>
      <c r="Q35" s="4"/>
      <c r="R35" s="4"/>
    </row>
    <row r="36" spans="3:18" ht="12.75" customHeight="1" x14ac:dyDescent="0.2">
      <c r="C36" s="5"/>
      <c r="Q36" s="4"/>
      <c r="R36" s="4"/>
    </row>
    <row r="37" spans="3:18" ht="12.75" customHeight="1" x14ac:dyDescent="0.2">
      <c r="C37" s="5"/>
      <c r="Q37" s="4"/>
      <c r="R37" s="4"/>
    </row>
    <row r="38" spans="3:18" ht="12.75" customHeight="1" x14ac:dyDescent="0.2">
      <c r="C38" s="5"/>
      <c r="Q38" s="4"/>
      <c r="R38" s="4"/>
    </row>
    <row r="39" spans="3:18" ht="12.75" customHeight="1" x14ac:dyDescent="0.2">
      <c r="C39" s="5"/>
      <c r="Q39" s="4"/>
      <c r="R39" s="4"/>
    </row>
    <row r="40" spans="3:18" ht="12.75" customHeight="1" x14ac:dyDescent="0.2">
      <c r="C40" s="5"/>
      <c r="Q40" s="4"/>
      <c r="R40" s="4"/>
    </row>
    <row r="41" spans="3:18" ht="12.75" customHeight="1" x14ac:dyDescent="0.2">
      <c r="C41" s="5"/>
      <c r="Q41" s="4"/>
      <c r="R41" s="4"/>
    </row>
    <row r="42" spans="3:18" ht="12.75" customHeight="1" x14ac:dyDescent="0.2">
      <c r="C42" s="5"/>
      <c r="Q42" s="4"/>
      <c r="R42" s="4"/>
    </row>
    <row r="43" spans="3:18" ht="12.75" customHeight="1" x14ac:dyDescent="0.2">
      <c r="C43" s="5"/>
      <c r="Q43" s="4"/>
      <c r="R43" s="4"/>
    </row>
    <row r="44" spans="3:18" ht="12.75" customHeight="1" x14ac:dyDescent="0.2">
      <c r="C44" s="5"/>
      <c r="Q44" s="4"/>
      <c r="R44" s="4"/>
    </row>
    <row r="45" spans="3:18" ht="12.75" customHeight="1" x14ac:dyDescent="0.2">
      <c r="C45" s="5"/>
      <c r="Q45" s="4"/>
      <c r="R45" s="4"/>
    </row>
    <row r="46" spans="3:18" ht="12.75" customHeight="1" x14ac:dyDescent="0.2">
      <c r="C46" s="5"/>
      <c r="Q46" s="4"/>
      <c r="R46" s="4"/>
    </row>
    <row r="47" spans="3:18" ht="12.75" customHeight="1" x14ac:dyDescent="0.2">
      <c r="C47" s="5"/>
      <c r="Q47" s="4"/>
      <c r="R47" s="4"/>
    </row>
    <row r="48" spans="3:18" ht="12.75" customHeight="1" x14ac:dyDescent="0.2">
      <c r="C48" s="5"/>
      <c r="Q48" s="4"/>
      <c r="R48" s="4"/>
    </row>
    <row r="49" spans="3:18" ht="12.75" customHeight="1" x14ac:dyDescent="0.2">
      <c r="C49" s="5"/>
      <c r="Q49" s="4"/>
      <c r="R49" s="4"/>
    </row>
    <row r="50" spans="3:18" ht="12.75" customHeight="1" x14ac:dyDescent="0.2">
      <c r="C50" s="5"/>
      <c r="Q50" s="4"/>
      <c r="R50" s="4"/>
    </row>
    <row r="51" spans="3:18" ht="12.75" customHeight="1" x14ac:dyDescent="0.2">
      <c r="C51" s="5"/>
      <c r="Q51" s="4"/>
      <c r="R51" s="4"/>
    </row>
    <row r="52" spans="3:18" ht="12.75" customHeight="1" x14ac:dyDescent="0.2">
      <c r="C52" s="5"/>
      <c r="Q52" s="4"/>
      <c r="R52" s="4"/>
    </row>
    <row r="53" spans="3:18" ht="12.75" customHeight="1" x14ac:dyDescent="0.2">
      <c r="C53" s="5"/>
      <c r="Q53" s="4"/>
      <c r="R53" s="4"/>
    </row>
    <row r="54" spans="3:18" ht="12.75" customHeight="1" x14ac:dyDescent="0.2">
      <c r="C54" s="5"/>
      <c r="Q54" s="4"/>
      <c r="R54" s="4"/>
    </row>
    <row r="55" spans="3:18" ht="12.75" customHeight="1" x14ac:dyDescent="0.2">
      <c r="C55" s="5"/>
      <c r="Q55" s="4"/>
      <c r="R55" s="4"/>
    </row>
    <row r="56" spans="3:18" ht="12.75" customHeight="1" x14ac:dyDescent="0.2">
      <c r="C56" s="5"/>
      <c r="Q56" s="4"/>
      <c r="R56" s="4"/>
    </row>
    <row r="57" spans="3:18" ht="12.75" customHeight="1" x14ac:dyDescent="0.2">
      <c r="C57" s="5"/>
      <c r="Q57" s="4"/>
      <c r="R57" s="4"/>
    </row>
    <row r="58" spans="3:18" ht="12.75" customHeight="1" x14ac:dyDescent="0.2">
      <c r="C58" s="5"/>
      <c r="Q58" s="4"/>
      <c r="R58" s="4"/>
    </row>
    <row r="59" spans="3:18" ht="12.75" customHeight="1" x14ac:dyDescent="0.2">
      <c r="C59" s="5"/>
      <c r="Q59" s="4"/>
      <c r="R59" s="4"/>
    </row>
    <row r="60" spans="3:18" ht="12.75" customHeight="1" x14ac:dyDescent="0.2">
      <c r="C60" s="5"/>
      <c r="Q60" s="4"/>
      <c r="R60" s="4"/>
    </row>
    <row r="61" spans="3:18" ht="12.75" customHeight="1" x14ac:dyDescent="0.2">
      <c r="C61" s="5"/>
      <c r="Q61" s="4"/>
      <c r="R61" s="4"/>
    </row>
    <row r="62" spans="3:18" ht="12.75" customHeight="1" x14ac:dyDescent="0.2">
      <c r="C62" s="5"/>
      <c r="Q62" s="4"/>
      <c r="R62" s="4"/>
    </row>
    <row r="63" spans="3:18" ht="12.75" customHeight="1" x14ac:dyDescent="0.2">
      <c r="C63" s="5"/>
      <c r="Q63" s="4"/>
      <c r="R63" s="4"/>
    </row>
    <row r="64" spans="3:18" ht="12.75" customHeight="1" x14ac:dyDescent="0.2">
      <c r="C64" s="5"/>
      <c r="Q64" s="4"/>
      <c r="R64" s="4"/>
    </row>
    <row r="65" spans="3:18" ht="12.75" customHeight="1" x14ac:dyDescent="0.2">
      <c r="C65" s="5"/>
      <c r="Q65" s="4"/>
      <c r="R65" s="4"/>
    </row>
    <row r="66" spans="3:18" ht="12.75" customHeight="1" x14ac:dyDescent="0.2">
      <c r="C66" s="5"/>
      <c r="Q66" s="4"/>
      <c r="R66" s="4"/>
    </row>
    <row r="67" spans="3:18" ht="12.75" customHeight="1" x14ac:dyDescent="0.2">
      <c r="C67" s="5"/>
      <c r="Q67" s="4"/>
      <c r="R67" s="4"/>
    </row>
    <row r="68" spans="3:18" ht="12.75" customHeight="1" x14ac:dyDescent="0.2">
      <c r="C68" s="5"/>
      <c r="Q68" s="4"/>
      <c r="R68" s="4"/>
    </row>
    <row r="69" spans="3:18" ht="12.75" customHeight="1" x14ac:dyDescent="0.2">
      <c r="C69" s="5"/>
      <c r="Q69" s="4"/>
      <c r="R69" s="4"/>
    </row>
    <row r="70" spans="3:18" ht="12.75" customHeight="1" x14ac:dyDescent="0.2">
      <c r="C70" s="5"/>
      <c r="Q70" s="4"/>
      <c r="R70" s="4"/>
    </row>
    <row r="71" spans="3:18" ht="12.75" customHeight="1" x14ac:dyDescent="0.2">
      <c r="C71" s="5"/>
      <c r="Q71" s="4"/>
      <c r="R71" s="4"/>
    </row>
    <row r="72" spans="3:18" ht="12.75" customHeight="1" x14ac:dyDescent="0.2">
      <c r="C72" s="5"/>
      <c r="Q72" s="4"/>
      <c r="R72" s="4"/>
    </row>
    <row r="73" spans="3:18" ht="12.75" customHeight="1" x14ac:dyDescent="0.2">
      <c r="C73" s="5"/>
      <c r="Q73" s="4"/>
      <c r="R73" s="4"/>
    </row>
    <row r="74" spans="3:18" ht="12.75" customHeight="1" x14ac:dyDescent="0.2">
      <c r="C74" s="5"/>
      <c r="Q74" s="4"/>
      <c r="R74" s="4"/>
    </row>
    <row r="75" spans="3:18" ht="12.75" customHeight="1" x14ac:dyDescent="0.2">
      <c r="C75" s="5"/>
      <c r="Q75" s="4"/>
      <c r="R75" s="4"/>
    </row>
    <row r="76" spans="3:18" ht="12.75" customHeight="1" x14ac:dyDescent="0.2">
      <c r="C76" s="5"/>
      <c r="Q76" s="4"/>
      <c r="R76" s="4"/>
    </row>
    <row r="77" spans="3:18" ht="12.75" customHeight="1" x14ac:dyDescent="0.2">
      <c r="C77" s="5"/>
      <c r="Q77" s="4"/>
      <c r="R77" s="4"/>
    </row>
    <row r="78" spans="3:18" ht="12.75" customHeight="1" x14ac:dyDescent="0.2">
      <c r="C78" s="5"/>
      <c r="Q78" s="4"/>
      <c r="R78" s="4"/>
    </row>
    <row r="79" spans="3:18" ht="12.75" customHeight="1" x14ac:dyDescent="0.2">
      <c r="C79" s="5"/>
      <c r="Q79" s="4"/>
      <c r="R79" s="4"/>
    </row>
    <row r="80" spans="3:18" ht="12.75" customHeight="1" x14ac:dyDescent="0.2">
      <c r="C80" s="5"/>
      <c r="Q80" s="4"/>
      <c r="R80" s="4"/>
    </row>
    <row r="81" spans="3:18" ht="12.75" customHeight="1" x14ac:dyDescent="0.2">
      <c r="C81" s="5"/>
      <c r="Q81" s="4"/>
      <c r="R81" s="4"/>
    </row>
    <row r="82" spans="3:18" ht="12.75" customHeight="1" x14ac:dyDescent="0.2">
      <c r="C82" s="5"/>
      <c r="Q82" s="4"/>
      <c r="R82" s="4"/>
    </row>
    <row r="83" spans="3:18" ht="12.75" customHeight="1" x14ac:dyDescent="0.2">
      <c r="C83" s="5"/>
      <c r="Q83" s="4"/>
      <c r="R83" s="4"/>
    </row>
    <row r="84" spans="3:18" ht="12.75" customHeight="1" x14ac:dyDescent="0.2">
      <c r="C84" s="5"/>
      <c r="Q84" s="4"/>
      <c r="R84" s="4"/>
    </row>
    <row r="85" spans="3:18" ht="12.75" customHeight="1" x14ac:dyDescent="0.2">
      <c r="C85" s="5"/>
      <c r="Q85" s="4"/>
      <c r="R85" s="4"/>
    </row>
    <row r="86" spans="3:18" ht="12.75" customHeight="1" x14ac:dyDescent="0.2">
      <c r="C86" s="5"/>
      <c r="Q86" s="4"/>
      <c r="R86" s="4"/>
    </row>
    <row r="87" spans="3:18" ht="12.75" customHeight="1" x14ac:dyDescent="0.2">
      <c r="C87" s="5"/>
      <c r="Q87" s="4"/>
      <c r="R87" s="4"/>
    </row>
    <row r="88" spans="3:18" ht="12.75" customHeight="1" x14ac:dyDescent="0.2">
      <c r="C88" s="5"/>
      <c r="Q88" s="4"/>
      <c r="R88" s="4"/>
    </row>
    <row r="89" spans="3:18" ht="12.75" customHeight="1" x14ac:dyDescent="0.2">
      <c r="C89" s="5"/>
      <c r="Q89" s="4"/>
      <c r="R89" s="4"/>
    </row>
    <row r="90" spans="3:18" ht="12.75" customHeight="1" x14ac:dyDescent="0.2">
      <c r="C90" s="5"/>
      <c r="Q90" s="4"/>
      <c r="R90" s="4"/>
    </row>
    <row r="91" spans="3:18" ht="12.75" customHeight="1" x14ac:dyDescent="0.2">
      <c r="C91" s="5"/>
      <c r="Q91" s="4"/>
      <c r="R91" s="4"/>
    </row>
    <row r="92" spans="3:18" ht="12.75" customHeight="1" x14ac:dyDescent="0.2">
      <c r="C92" s="5"/>
      <c r="Q92" s="4"/>
      <c r="R92" s="4"/>
    </row>
    <row r="93" spans="3:18" ht="12.75" customHeight="1" x14ac:dyDescent="0.2">
      <c r="C93" s="5"/>
      <c r="Q93" s="4"/>
      <c r="R93" s="4"/>
    </row>
    <row r="94" spans="3:18" ht="12.75" customHeight="1" x14ac:dyDescent="0.2">
      <c r="C94" s="5"/>
      <c r="Q94" s="4"/>
      <c r="R94" s="4"/>
    </row>
    <row r="95" spans="3:18" ht="12.75" customHeight="1" x14ac:dyDescent="0.2">
      <c r="C95" s="5"/>
      <c r="Q95" s="4"/>
      <c r="R95" s="4"/>
    </row>
    <row r="96" spans="3:18" ht="12.75" customHeight="1" x14ac:dyDescent="0.2">
      <c r="C96" s="5"/>
      <c r="Q96" s="4"/>
      <c r="R96" s="4"/>
    </row>
    <row r="97" spans="3:18" ht="12.75" customHeight="1" x14ac:dyDescent="0.2">
      <c r="C97" s="5"/>
      <c r="Q97" s="4"/>
      <c r="R97" s="4"/>
    </row>
    <row r="98" spans="3:18" ht="12.75" customHeight="1" x14ac:dyDescent="0.2">
      <c r="C98" s="5"/>
      <c r="Q98" s="4"/>
      <c r="R98" s="4"/>
    </row>
    <row r="99" spans="3:18" ht="12.75" customHeight="1" x14ac:dyDescent="0.2">
      <c r="C99" s="5"/>
      <c r="Q99" s="4"/>
      <c r="R99" s="4"/>
    </row>
    <row r="100" spans="3:18" ht="12.75" customHeight="1" x14ac:dyDescent="0.2">
      <c r="C100" s="5"/>
      <c r="Q100" s="4"/>
      <c r="R100" s="4"/>
    </row>
    <row r="101" spans="3:18" ht="12.75" customHeight="1" x14ac:dyDescent="0.2">
      <c r="C101" s="5"/>
      <c r="Q101" s="4"/>
      <c r="R101" s="4"/>
    </row>
    <row r="102" spans="3:18" ht="12.75" customHeight="1" x14ac:dyDescent="0.2">
      <c r="C102" s="5"/>
      <c r="Q102" s="4"/>
      <c r="R102" s="4"/>
    </row>
    <row r="103" spans="3:18" ht="12.75" customHeight="1" x14ac:dyDescent="0.2">
      <c r="C103" s="5"/>
      <c r="Q103" s="4"/>
      <c r="R103" s="4"/>
    </row>
    <row r="104" spans="3:18" ht="12.75" customHeight="1" x14ac:dyDescent="0.2">
      <c r="C104" s="5"/>
      <c r="Q104" s="4"/>
      <c r="R104" s="4"/>
    </row>
    <row r="105" spans="3:18" ht="12.75" customHeight="1" x14ac:dyDescent="0.2">
      <c r="C105" s="5"/>
      <c r="Q105" s="4"/>
      <c r="R105" s="4"/>
    </row>
    <row r="106" spans="3:18" ht="12.75" customHeight="1" x14ac:dyDescent="0.2">
      <c r="C106" s="5"/>
      <c r="Q106" s="4"/>
      <c r="R106" s="4"/>
    </row>
    <row r="107" spans="3:18" ht="12.75" customHeight="1" x14ac:dyDescent="0.2">
      <c r="C107" s="5"/>
      <c r="Q107" s="4"/>
      <c r="R107" s="4"/>
    </row>
    <row r="108" spans="3:18" ht="12.75" customHeight="1" x14ac:dyDescent="0.2">
      <c r="C108" s="5"/>
      <c r="Q108" s="4"/>
      <c r="R108" s="4"/>
    </row>
    <row r="109" spans="3:18" ht="12.75" customHeight="1" x14ac:dyDescent="0.2">
      <c r="C109" s="5"/>
      <c r="Q109" s="4"/>
      <c r="R109" s="4"/>
    </row>
    <row r="110" spans="3:18" ht="12.75" customHeight="1" x14ac:dyDescent="0.2">
      <c r="C110" s="5"/>
      <c r="Q110" s="4"/>
      <c r="R110" s="4"/>
    </row>
    <row r="111" spans="3:18" ht="12.75" customHeight="1" x14ac:dyDescent="0.2">
      <c r="C111" s="5"/>
      <c r="Q111" s="4"/>
      <c r="R111" s="4"/>
    </row>
    <row r="112" spans="3:18" ht="12.75" customHeight="1" x14ac:dyDescent="0.2">
      <c r="C112" s="5"/>
      <c r="Q112" s="4"/>
      <c r="R112" s="4"/>
    </row>
    <row r="113" spans="3:18" ht="12.75" customHeight="1" x14ac:dyDescent="0.2">
      <c r="C113" s="5"/>
      <c r="Q113" s="4"/>
      <c r="R113" s="4"/>
    </row>
    <row r="114" spans="3:18" ht="12.75" customHeight="1" x14ac:dyDescent="0.2">
      <c r="C114" s="5"/>
      <c r="Q114" s="4"/>
      <c r="R114" s="4"/>
    </row>
    <row r="115" spans="3:18" ht="12.75" customHeight="1" x14ac:dyDescent="0.2">
      <c r="C115" s="5"/>
      <c r="Q115" s="4"/>
      <c r="R115" s="4"/>
    </row>
    <row r="116" spans="3:18" ht="12.75" customHeight="1" x14ac:dyDescent="0.2">
      <c r="C116" s="5"/>
      <c r="Q116" s="4"/>
      <c r="R116" s="4"/>
    </row>
    <row r="117" spans="3:18" ht="12.75" customHeight="1" x14ac:dyDescent="0.2">
      <c r="C117" s="5"/>
      <c r="Q117" s="4"/>
      <c r="R117" s="4"/>
    </row>
    <row r="118" spans="3:18" ht="12.75" customHeight="1" x14ac:dyDescent="0.2">
      <c r="C118" s="5"/>
      <c r="Q118" s="4"/>
      <c r="R118" s="4"/>
    </row>
    <row r="119" spans="3:18" ht="12.75" customHeight="1" x14ac:dyDescent="0.2">
      <c r="C119" s="2"/>
      <c r="Q119" s="4"/>
      <c r="R119" s="4"/>
    </row>
    <row r="120" spans="3:18" ht="12.75" customHeight="1" x14ac:dyDescent="0.2">
      <c r="C120" s="2"/>
      <c r="Q120" s="4"/>
      <c r="R120" s="4"/>
    </row>
    <row r="121" spans="3:18" ht="12.75" customHeight="1" x14ac:dyDescent="0.2">
      <c r="Q121" s="4"/>
      <c r="R121" s="4"/>
    </row>
    <row r="122" spans="3:18" ht="12.75" customHeight="1" x14ac:dyDescent="0.2">
      <c r="Q122" s="4"/>
      <c r="R122" s="4"/>
    </row>
    <row r="123" spans="3:18" ht="12.75" customHeight="1" x14ac:dyDescent="0.2">
      <c r="Q123" s="4"/>
      <c r="R123" s="4"/>
    </row>
    <row r="124" spans="3:18" ht="12.75" customHeight="1" x14ac:dyDescent="0.2">
      <c r="Q124" s="4"/>
      <c r="R124" s="4"/>
    </row>
    <row r="125" spans="3:18" ht="12.75" customHeight="1" x14ac:dyDescent="0.2">
      <c r="Q125" s="4"/>
      <c r="R125" s="4"/>
    </row>
    <row r="126" spans="3:18" ht="12.75" customHeight="1" x14ac:dyDescent="0.2">
      <c r="Q126" s="4"/>
      <c r="R126" s="4"/>
    </row>
    <row r="127" spans="3:18" ht="12.75" customHeight="1" x14ac:dyDescent="0.2">
      <c r="Q127" s="4"/>
      <c r="R127" s="4"/>
    </row>
    <row r="128" spans="3:18" ht="12.75" customHeight="1" x14ac:dyDescent="0.2">
      <c r="Q128" s="4"/>
      <c r="R128" s="4"/>
    </row>
    <row r="129" spans="17:18" ht="12.75" customHeight="1" x14ac:dyDescent="0.2">
      <c r="Q129" s="4"/>
      <c r="R129" s="4"/>
    </row>
    <row r="130" spans="17:18" ht="12.75" customHeight="1" x14ac:dyDescent="0.2">
      <c r="Q130" s="4"/>
      <c r="R130" s="4"/>
    </row>
    <row r="131" spans="17:18" ht="12.75" customHeight="1" x14ac:dyDescent="0.2">
      <c r="Q131" s="4"/>
      <c r="R131" s="4"/>
    </row>
    <row r="132" spans="17:18" ht="12.75" customHeight="1" x14ac:dyDescent="0.2">
      <c r="Q132" s="4"/>
      <c r="R132" s="4"/>
    </row>
    <row r="133" spans="17:18" ht="12.75" customHeight="1" x14ac:dyDescent="0.2">
      <c r="Q133" s="4"/>
      <c r="R133" s="4"/>
    </row>
    <row r="134" spans="17:18" ht="12.75" customHeight="1" x14ac:dyDescent="0.2">
      <c r="Q134" s="4"/>
      <c r="R134" s="4"/>
    </row>
    <row r="135" spans="17:18" ht="12.75" customHeight="1" x14ac:dyDescent="0.2">
      <c r="Q135" s="4"/>
      <c r="R135" s="4"/>
    </row>
    <row r="136" spans="17:18" ht="12.75" customHeight="1" x14ac:dyDescent="0.2">
      <c r="Q136" s="4"/>
      <c r="R136" s="4"/>
    </row>
    <row r="137" spans="17:18" ht="12.75" customHeight="1" x14ac:dyDescent="0.2">
      <c r="Q137" s="4"/>
      <c r="R137" s="4"/>
    </row>
  </sheetData>
  <mergeCells count="14">
    <mergeCell ref="F20:F22"/>
    <mergeCell ref="F23:F26"/>
    <mergeCell ref="E23:E26"/>
    <mergeCell ref="B20:D22"/>
    <mergeCell ref="B23:D26"/>
    <mergeCell ref="B12:D13"/>
    <mergeCell ref="B14:D15"/>
    <mergeCell ref="B16:D17"/>
    <mergeCell ref="B18:D19"/>
    <mergeCell ref="E12:E13"/>
    <mergeCell ref="E14:E15"/>
    <mergeCell ref="E16:E17"/>
    <mergeCell ref="E18:E19"/>
    <mergeCell ref="E20:E22"/>
  </mergeCells>
  <phoneticPr fontId="3" type="noConversion"/>
  <pageMargins left="0.28000000000000003" right="0.37" top="0.46" bottom="0.47" header="0.57999999999999996" footer="0.5"/>
  <pageSetup paperSize="9" scale="5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G23" sqref="G23"/>
    </sheetView>
  </sheetViews>
  <sheetFormatPr defaultColWidth="9.140625" defaultRowHeight="12.75" customHeight="1" x14ac:dyDescent="0.2"/>
  <cols>
    <col min="2" max="2" width="10.42578125" customWidth="1"/>
    <col min="4" max="4" width="9.85546875" customWidth="1"/>
    <col min="6" max="6" width="9.7109375" customWidth="1"/>
    <col min="7" max="7" width="10.140625" customWidth="1"/>
    <col min="8" max="8" width="11.5703125" customWidth="1"/>
  </cols>
  <sheetData>
    <row r="1" spans="1:22" ht="12.75" customHeight="1" x14ac:dyDescent="0.2">
      <c r="A1" s="11"/>
      <c r="B1" s="11"/>
      <c r="C1" s="11"/>
      <c r="D1" s="11"/>
      <c r="E1" s="11"/>
      <c r="F1" s="11"/>
      <c r="G1" s="11"/>
    </row>
    <row r="2" spans="1:22" s="8" customFormat="1" ht="12.75" customHeight="1" x14ac:dyDescent="0.2"/>
    <row r="3" spans="1:22" ht="12.75" customHeight="1" x14ac:dyDescent="0.2"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2.75" customHeight="1" x14ac:dyDescent="0.2"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12.75" customHeight="1" x14ac:dyDescent="0.2"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12.75" customHeight="1" x14ac:dyDescent="0.2"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12.75" customHeight="1" x14ac:dyDescent="0.2"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12.75" customHeight="1" x14ac:dyDescent="0.2"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12.75" customHeight="1" x14ac:dyDescent="0.2"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2.75" customHeight="1" thickBot="1" x14ac:dyDescent="0.25"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12.75" customHeight="1" thickBot="1" x14ac:dyDescent="0.25">
      <c r="B11" s="98" t="s">
        <v>2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2.75" customHeight="1" x14ac:dyDescent="0.2">
      <c r="B12" s="99"/>
      <c r="D12" s="24" t="s">
        <v>6</v>
      </c>
      <c r="E12" s="21">
        <f>AVERAGE(tömeg)</f>
        <v>54.736842105263158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4.25" customHeight="1" thickBot="1" x14ac:dyDescent="0.25">
      <c r="B13" s="100"/>
      <c r="D13" s="25" t="s">
        <v>26</v>
      </c>
      <c r="E13" s="22">
        <f>COUNT(tömeg)</f>
        <v>19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2.75" customHeight="1" x14ac:dyDescent="0.2">
      <c r="B14" s="33">
        <v>55</v>
      </c>
      <c r="D14" s="25" t="s">
        <v>7</v>
      </c>
      <c r="E14" s="22">
        <v>1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12.75" customHeight="1" x14ac:dyDescent="0.2">
      <c r="B15" s="34">
        <v>54</v>
      </c>
      <c r="D15" s="25" t="s">
        <v>28</v>
      </c>
      <c r="E15" s="22">
        <f>_xlfn.STDEV.S(tömeg)</f>
        <v>1.9956092153402374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ht="12.75" customHeight="1" thickBot="1" x14ac:dyDescent="0.25">
      <c r="B16" s="34">
        <v>54</v>
      </c>
      <c r="C16" s="8"/>
      <c r="D16" s="26" t="s">
        <v>8</v>
      </c>
      <c r="E16" s="23">
        <v>0.95</v>
      </c>
      <c r="H16" s="8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2:22" ht="12.75" customHeight="1" x14ac:dyDescent="0.2">
      <c r="B17" s="34">
        <v>56</v>
      </c>
      <c r="G17" s="7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2:22" ht="12.75" customHeight="1" thickBot="1" x14ac:dyDescent="0.25">
      <c r="B18" s="34">
        <v>57</v>
      </c>
      <c r="D18" s="41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2:22" ht="12.75" customHeight="1" thickBot="1" x14ac:dyDescent="0.25">
      <c r="B19" s="34">
        <v>56</v>
      </c>
      <c r="D19" s="75"/>
      <c r="E19" s="101" t="s">
        <v>27</v>
      </c>
      <c r="F19" s="102"/>
      <c r="G19" s="103" t="s">
        <v>30</v>
      </c>
      <c r="H19" s="102"/>
      <c r="I19" s="37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2:22" ht="12.75" customHeight="1" x14ac:dyDescent="0.2">
      <c r="B20" s="34">
        <v>55</v>
      </c>
      <c r="D20" s="12" t="s">
        <v>9</v>
      </c>
      <c r="E20" s="104">
        <f>_xlfn.NORM.S.INV((E16+1)/2)</f>
        <v>1.9599639845400536</v>
      </c>
      <c r="F20" s="105"/>
      <c r="G20" s="110">
        <f>_xlfn.T.INV.2T(1-E16,E13-1)</f>
        <v>2.1009220402410378</v>
      </c>
      <c r="H20" s="111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2:22" ht="12.75" customHeight="1" x14ac:dyDescent="0.2">
      <c r="B21" s="34">
        <v>57</v>
      </c>
      <c r="D21" s="12" t="s">
        <v>10</v>
      </c>
      <c r="E21" s="106">
        <f>E20*E14/SQRT(E13)</f>
        <v>0.44964657587312673</v>
      </c>
      <c r="F21" s="107"/>
      <c r="G21" s="112">
        <f>G20*E15/SQRT(E13)</f>
        <v>0.96185285286995448</v>
      </c>
      <c r="H21" s="113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2:22" ht="12.75" customHeight="1" thickBot="1" x14ac:dyDescent="0.25">
      <c r="B22" s="34">
        <v>54</v>
      </c>
      <c r="D22" s="13" t="s">
        <v>29</v>
      </c>
      <c r="E22" s="108" t="s">
        <v>47</v>
      </c>
      <c r="F22" s="109"/>
      <c r="G22" s="108" t="s">
        <v>48</v>
      </c>
      <c r="H22" s="109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2:22" ht="12.75" customHeight="1" x14ac:dyDescent="0.2">
      <c r="B23" s="34">
        <v>56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6"/>
    </row>
    <row r="24" spans="2:22" ht="12.75" customHeight="1" x14ac:dyDescent="0.2">
      <c r="B24" s="34">
        <v>55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6"/>
    </row>
    <row r="25" spans="2:22" ht="12.75" customHeight="1" x14ac:dyDescent="0.2">
      <c r="B25" s="34">
        <v>54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6"/>
    </row>
    <row r="26" spans="2:22" ht="12.75" customHeight="1" x14ac:dyDescent="0.2">
      <c r="B26" s="34">
        <v>57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6"/>
    </row>
    <row r="27" spans="2:22" ht="12.75" customHeight="1" x14ac:dyDescent="0.2">
      <c r="B27" s="34">
        <v>54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6"/>
    </row>
    <row r="28" spans="2:22" ht="12.75" customHeight="1" x14ac:dyDescent="0.2">
      <c r="B28" s="34">
        <v>56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6"/>
    </row>
    <row r="29" spans="2:22" ht="12.75" customHeight="1" x14ac:dyDescent="0.2">
      <c r="B29" s="34">
        <v>50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6"/>
    </row>
    <row r="30" spans="2:22" ht="12.75" customHeight="1" x14ac:dyDescent="0.2">
      <c r="B30" s="34">
        <v>54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6"/>
    </row>
    <row r="31" spans="2:22" ht="12.75" customHeight="1" x14ac:dyDescent="0.2">
      <c r="B31" s="34">
        <v>56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6"/>
    </row>
    <row r="32" spans="2:22" ht="12.75" customHeight="1" thickBot="1" x14ac:dyDescent="0.25">
      <c r="B32" s="35">
        <v>50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6"/>
    </row>
    <row r="33" spans="4:22" ht="12.75" customHeight="1" x14ac:dyDescent="0.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6"/>
    </row>
    <row r="34" spans="4:22" ht="12.75" customHeight="1" x14ac:dyDescent="0.2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6"/>
    </row>
    <row r="35" spans="4:22" ht="12.75" customHeight="1" x14ac:dyDescent="0.2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6"/>
    </row>
    <row r="36" spans="4:22" ht="12.75" customHeight="1" x14ac:dyDescent="0.2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6"/>
    </row>
    <row r="37" spans="4:22" ht="12.75" customHeight="1" x14ac:dyDescent="0.2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6"/>
    </row>
    <row r="38" spans="4:22" ht="12.75" customHeight="1" x14ac:dyDescent="0.2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6"/>
    </row>
    <row r="39" spans="4:22" ht="12.75" customHeight="1" x14ac:dyDescent="0.2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6"/>
    </row>
    <row r="40" spans="4:22" ht="12.75" customHeight="1" x14ac:dyDescent="0.2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6"/>
    </row>
    <row r="41" spans="4:22" ht="12.75" customHeight="1" x14ac:dyDescent="0.2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6"/>
    </row>
    <row r="42" spans="4:22" ht="12.75" customHeight="1" x14ac:dyDescent="0.2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6"/>
    </row>
    <row r="43" spans="4:22" ht="12.75" customHeight="1" x14ac:dyDescent="0.2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6"/>
    </row>
    <row r="44" spans="4:22" ht="12.75" customHeight="1" x14ac:dyDescent="0.2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6"/>
    </row>
    <row r="45" spans="4:22" ht="12.75" customHeight="1" x14ac:dyDescent="0.2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4:22" ht="12.75" customHeight="1" x14ac:dyDescent="0.2"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4:22" ht="12.75" customHeight="1" x14ac:dyDescent="0.2"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4:22" ht="12.75" customHeight="1" x14ac:dyDescent="0.2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</sheetData>
  <mergeCells count="9">
    <mergeCell ref="E22:F22"/>
    <mergeCell ref="G20:H20"/>
    <mergeCell ref="G21:H21"/>
    <mergeCell ref="G22:H22"/>
    <mergeCell ref="B11:B13"/>
    <mergeCell ref="E19:F19"/>
    <mergeCell ref="G19:H19"/>
    <mergeCell ref="E20:F20"/>
    <mergeCell ref="E21:F21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112"/>
  <sheetViews>
    <sheetView topLeftCell="D28" workbookViewId="0">
      <selection activeCell="Z51" sqref="Z51"/>
    </sheetView>
  </sheetViews>
  <sheetFormatPr defaultColWidth="8.85546875" defaultRowHeight="12.75" customHeight="1" x14ac:dyDescent="0.2"/>
  <cols>
    <col min="3" max="3" width="9.42578125" customWidth="1"/>
    <col min="5" max="5" width="8.85546875" customWidth="1"/>
  </cols>
  <sheetData>
    <row r="10" spans="2:17" ht="12.75" customHeight="1" thickBot="1" x14ac:dyDescent="0.25"/>
    <row r="11" spans="2:17" ht="14.25" customHeight="1" x14ac:dyDescent="0.2">
      <c r="B11" s="118" t="s">
        <v>0</v>
      </c>
      <c r="C11" s="116" t="s">
        <v>1</v>
      </c>
      <c r="D11" s="121" t="s">
        <v>32</v>
      </c>
      <c r="E11" s="116" t="s">
        <v>31</v>
      </c>
      <c r="F11" s="121" t="s">
        <v>8</v>
      </c>
      <c r="G11" s="114">
        <v>0.25</v>
      </c>
      <c r="H11" s="114">
        <v>0.5</v>
      </c>
      <c r="I11" s="114">
        <v>0.75</v>
      </c>
      <c r="J11" s="114">
        <v>0.8</v>
      </c>
      <c r="K11" s="114">
        <v>0.85</v>
      </c>
      <c r="L11" s="114">
        <v>0.9</v>
      </c>
      <c r="M11" s="114">
        <v>0.95</v>
      </c>
      <c r="N11" s="114">
        <v>0.97</v>
      </c>
      <c r="O11" s="114">
        <v>0.98</v>
      </c>
      <c r="P11" s="114">
        <v>0.99</v>
      </c>
      <c r="Q11" s="116">
        <v>0.99999000000000005</v>
      </c>
    </row>
    <row r="12" spans="2:17" ht="14.25" customHeight="1" thickBot="1" x14ac:dyDescent="0.25">
      <c r="B12" s="119"/>
      <c r="C12" s="120"/>
      <c r="D12" s="122"/>
      <c r="E12" s="120"/>
      <c r="F12" s="123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7"/>
    </row>
    <row r="13" spans="2:17" ht="12.75" customHeight="1" x14ac:dyDescent="0.2">
      <c r="B13" s="43">
        <v>1</v>
      </c>
      <c r="C13" s="47">
        <v>173</v>
      </c>
      <c r="D13" s="44"/>
      <c r="E13" s="1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2:17" ht="12.75" customHeight="1" x14ac:dyDescent="0.2">
      <c r="B14" s="45">
        <v>2</v>
      </c>
      <c r="C14" s="48">
        <v>169</v>
      </c>
      <c r="D14" s="41">
        <f>AVERAGE($C$13:C14)</f>
        <v>171</v>
      </c>
      <c r="E14" s="19">
        <f>_xlfn.STDEV.S($C$13:C14)</f>
        <v>2.8284271247461903</v>
      </c>
      <c r="F14" s="41"/>
      <c r="G14" s="41">
        <f>_xlfn.T.INV.2T(1-G$11,$B14-1)*$E14/SQRT($B14)</f>
        <v>0.82842712474619018</v>
      </c>
      <c r="H14" s="41">
        <f>_xlfn.T.INV.2T(1-H$11,$B14-1)*$E14/SQRT($B14)</f>
        <v>2</v>
      </c>
      <c r="I14" s="41">
        <f t="shared" ref="I14:Q29" si="0">_xlfn.T.INV.2T(1-I$11,$B14-1)*$E14/SQRT($B14)</f>
        <v>4.8284271247461898</v>
      </c>
      <c r="J14" s="41">
        <f t="shared" si="0"/>
        <v>6.1553670743505089</v>
      </c>
      <c r="K14" s="41">
        <f t="shared" si="0"/>
        <v>8.3305995401808346</v>
      </c>
      <c r="L14" s="41">
        <f t="shared" si="0"/>
        <v>12.627503029350089</v>
      </c>
      <c r="M14" s="41">
        <f t="shared" si="0"/>
        <v>25.412409472349388</v>
      </c>
      <c r="N14" s="41">
        <f t="shared" si="0"/>
        <v>42.409897579377471</v>
      </c>
      <c r="O14" s="41">
        <f t="shared" si="0"/>
        <v>63.641031907547848</v>
      </c>
      <c r="P14" s="41">
        <f t="shared" si="0"/>
        <v>127.31348232574305</v>
      </c>
      <c r="Q14" s="41">
        <f t="shared" si="0"/>
        <v>127323.95446362374</v>
      </c>
    </row>
    <row r="15" spans="2:17" ht="12.75" customHeight="1" x14ac:dyDescent="0.2">
      <c r="B15" s="45">
        <v>3</v>
      </c>
      <c r="C15" s="48">
        <v>181</v>
      </c>
      <c r="D15" s="41">
        <f>AVERAGE($C$13:C15)</f>
        <v>174.33333333333334</v>
      </c>
      <c r="E15" s="30">
        <f>_xlfn.STDEV.S($C$13:C15)</f>
        <v>6.1101009266077861</v>
      </c>
      <c r="F15" s="41"/>
      <c r="G15" s="41">
        <f t="shared" ref="G15:Q46" si="1">_xlfn.T.INV.2T(1-G$11,$B15-1)*$E15/SQRT($B15)</f>
        <v>1.2881223774390611</v>
      </c>
      <c r="H15" s="41">
        <f t="shared" si="1"/>
        <v>2.8803291992923818</v>
      </c>
      <c r="I15" s="41">
        <f t="shared" si="0"/>
        <v>5.6568542494923788</v>
      </c>
      <c r="J15" s="41">
        <f t="shared" si="0"/>
        <v>6.6518353542647848</v>
      </c>
      <c r="K15" s="41">
        <f t="shared" si="0"/>
        <v>8.0498944589852091</v>
      </c>
      <c r="L15" s="41">
        <f t="shared" si="0"/>
        <v>10.30074090334743</v>
      </c>
      <c r="M15" s="41">
        <f t="shared" si="0"/>
        <v>15.178332134387038</v>
      </c>
      <c r="N15" s="41">
        <f t="shared" si="0"/>
        <v>19.905850969031142</v>
      </c>
      <c r="O15" s="41">
        <f t="shared" si="0"/>
        <v>24.568646814284914</v>
      </c>
      <c r="P15" s="41">
        <f t="shared" si="0"/>
        <v>35.0115558812534</v>
      </c>
      <c r="Q15" s="41">
        <f t="shared" si="0"/>
        <v>1115.5383354302767</v>
      </c>
    </row>
    <row r="16" spans="2:17" ht="12.75" customHeight="1" x14ac:dyDescent="0.2">
      <c r="B16" s="45">
        <v>4</v>
      </c>
      <c r="C16" s="48">
        <v>175</v>
      </c>
      <c r="D16" s="41">
        <f>AVERAGE($C$13:C16)</f>
        <v>174.5</v>
      </c>
      <c r="E16" s="30">
        <f>_xlfn.STDEV.S($C$13:C16)</f>
        <v>5</v>
      </c>
      <c r="F16" s="41"/>
      <c r="G16" s="41">
        <f t="shared" si="1"/>
        <v>0.87304522185434508</v>
      </c>
      <c r="H16" s="41">
        <f t="shared" si="1"/>
        <v>1.9122308210108627</v>
      </c>
      <c r="I16" s="41">
        <f t="shared" si="0"/>
        <v>3.5565632036545218</v>
      </c>
      <c r="J16" s="41">
        <f t="shared" si="0"/>
        <v>4.0943608842405252</v>
      </c>
      <c r="K16" s="41">
        <f t="shared" si="0"/>
        <v>4.810799141818908</v>
      </c>
      <c r="L16" s="41">
        <f t="shared" si="0"/>
        <v>5.8834085870045607</v>
      </c>
      <c r="M16" s="41">
        <f t="shared" si="0"/>
        <v>7.9561157632092696</v>
      </c>
      <c r="N16" s="41">
        <f t="shared" si="0"/>
        <v>9.7401148357409877</v>
      </c>
      <c r="O16" s="41">
        <f t="shared" si="0"/>
        <v>11.351757146420329</v>
      </c>
      <c r="P16" s="41">
        <f t="shared" si="0"/>
        <v>14.602273274333388</v>
      </c>
      <c r="Q16" s="41">
        <f t="shared" si="0"/>
        <v>150.99206010419761</v>
      </c>
    </row>
    <row r="17" spans="2:17" ht="12.75" customHeight="1" x14ac:dyDescent="0.2">
      <c r="B17" s="45">
        <v>5</v>
      </c>
      <c r="C17" s="48">
        <v>178</v>
      </c>
      <c r="D17" s="41">
        <f>AVERAGE($C$13:C17)</f>
        <v>175.2</v>
      </c>
      <c r="E17" s="30">
        <f>_xlfn.STDEV.S($C$13:C17)</f>
        <v>4.6043457732885349</v>
      </c>
      <c r="F17" s="41"/>
      <c r="G17" s="41">
        <f t="shared" si="1"/>
        <v>0.70293535975154442</v>
      </c>
      <c r="H17" s="41">
        <f t="shared" si="1"/>
        <v>1.5251886449063439</v>
      </c>
      <c r="I17" s="41">
        <f t="shared" si="0"/>
        <v>2.7682839987937276</v>
      </c>
      <c r="J17" s="41">
        <f t="shared" si="0"/>
        <v>3.1570649455103283</v>
      </c>
      <c r="K17" s="41">
        <f t="shared" si="0"/>
        <v>3.6615217688027935</v>
      </c>
      <c r="L17" s="41">
        <f t="shared" si="0"/>
        <v>4.389741205854186</v>
      </c>
      <c r="M17" s="41">
        <f t="shared" si="0"/>
        <v>5.717050381974043</v>
      </c>
      <c r="N17" s="41">
        <f t="shared" si="0"/>
        <v>6.7902352040572582</v>
      </c>
      <c r="O17" s="41">
        <f t="shared" si="0"/>
        <v>7.7154368928742239</v>
      </c>
      <c r="P17" s="41">
        <f t="shared" si="0"/>
        <v>9.4804115858869284</v>
      </c>
      <c r="Q17" s="41">
        <f t="shared" si="0"/>
        <v>57.185322541394747</v>
      </c>
    </row>
    <row r="18" spans="2:17" ht="12.75" customHeight="1" x14ac:dyDescent="0.2">
      <c r="B18" s="45">
        <v>6</v>
      </c>
      <c r="C18" s="48">
        <v>178</v>
      </c>
      <c r="D18" s="41">
        <f>AVERAGE($C$13:C18)</f>
        <v>175.66666666666666</v>
      </c>
      <c r="E18" s="30">
        <f>_xlfn.STDEV.S($C$13:C18)</f>
        <v>4.273952113286561</v>
      </c>
      <c r="F18" s="41"/>
      <c r="G18" s="41">
        <f t="shared" si="1"/>
        <v>0.58752294163460628</v>
      </c>
      <c r="H18" s="41">
        <f t="shared" si="1"/>
        <v>1.2679476535506653</v>
      </c>
      <c r="I18" s="41">
        <f t="shared" si="0"/>
        <v>2.2699396484582364</v>
      </c>
      <c r="J18" s="41">
        <f t="shared" si="0"/>
        <v>2.5751721426978329</v>
      </c>
      <c r="K18" s="41">
        <f t="shared" si="0"/>
        <v>2.9651049780313481</v>
      </c>
      <c r="L18" s="41">
        <f t="shared" si="0"/>
        <v>3.5159241956228318</v>
      </c>
      <c r="M18" s="41">
        <f t="shared" si="0"/>
        <v>4.4852376708916779</v>
      </c>
      <c r="N18" s="41">
        <f t="shared" si="0"/>
        <v>5.2395172824050924</v>
      </c>
      <c r="O18" s="41">
        <f t="shared" si="0"/>
        <v>5.8712430710365568</v>
      </c>
      <c r="P18" s="41">
        <f t="shared" si="0"/>
        <v>7.0354187342130361</v>
      </c>
      <c r="Q18" s="41">
        <f t="shared" si="0"/>
        <v>31.227054165163995</v>
      </c>
    </row>
    <row r="19" spans="2:17" ht="12.75" customHeight="1" x14ac:dyDescent="0.2">
      <c r="B19" s="45">
        <v>7</v>
      </c>
      <c r="C19" s="48">
        <v>177</v>
      </c>
      <c r="D19" s="41">
        <f>AVERAGE($C$13:C19)</f>
        <v>175.85714285714286</v>
      </c>
      <c r="E19" s="30">
        <f>_xlfn.STDEV.S($C$13:C19)</f>
        <v>3.9339789623472154</v>
      </c>
      <c r="F19" s="41"/>
      <c r="G19" s="41">
        <f t="shared" si="1"/>
        <v>0.49609644792862689</v>
      </c>
      <c r="H19" s="41">
        <f t="shared" si="1"/>
        <v>1.0669403573388649</v>
      </c>
      <c r="I19" s="41">
        <f t="shared" si="0"/>
        <v>1.8933485444958973</v>
      </c>
      <c r="J19" s="41">
        <f t="shared" si="0"/>
        <v>2.1407789904412948</v>
      </c>
      <c r="K19" s="41">
        <f t="shared" si="0"/>
        <v>2.4536495338735236</v>
      </c>
      <c r="L19" s="41">
        <f t="shared" si="0"/>
        <v>2.8893230862726917</v>
      </c>
      <c r="M19" s="41">
        <f t="shared" si="0"/>
        <v>3.63832371729944</v>
      </c>
      <c r="N19" s="41">
        <f t="shared" si="0"/>
        <v>4.2063449616316877</v>
      </c>
      <c r="O19" s="41">
        <f t="shared" si="0"/>
        <v>4.672847116233827</v>
      </c>
      <c r="P19" s="41">
        <f t="shared" si="0"/>
        <v>5.5125906124712793</v>
      </c>
      <c r="Q19" s="41">
        <f t="shared" si="0"/>
        <v>20.155458070092532</v>
      </c>
    </row>
    <row r="20" spans="2:17" ht="12.75" customHeight="1" x14ac:dyDescent="0.2">
      <c r="B20" s="45">
        <v>8</v>
      </c>
      <c r="C20" s="48">
        <v>174</v>
      </c>
      <c r="D20" s="41">
        <f>AVERAGE($C$13:C20)</f>
        <v>175.625</v>
      </c>
      <c r="E20" s="30">
        <f>_xlfn.STDEV.S($C$13:C20)</f>
        <v>3.7008686239082538</v>
      </c>
      <c r="F20" s="41"/>
      <c r="G20" s="41">
        <f t="shared" si="1"/>
        <v>0.4336992881598114</v>
      </c>
      <c r="H20" s="41">
        <f t="shared" si="1"/>
        <v>0.93049676642787005</v>
      </c>
      <c r="I20" s="41">
        <f t="shared" si="0"/>
        <v>1.6411667734764417</v>
      </c>
      <c r="J20" s="41">
        <f t="shared" si="0"/>
        <v>1.8513637927046445</v>
      </c>
      <c r="K20" s="41">
        <f t="shared" si="0"/>
        <v>2.1152369760930254</v>
      </c>
      <c r="L20" s="41">
        <f t="shared" si="0"/>
        <v>2.4789701858536168</v>
      </c>
      <c r="M20" s="41">
        <f t="shared" si="0"/>
        <v>3.0940035977902602</v>
      </c>
      <c r="N20" s="41">
        <f t="shared" si="0"/>
        <v>3.5518956797061874</v>
      </c>
      <c r="O20" s="41">
        <f t="shared" si="0"/>
        <v>3.9226836685127386</v>
      </c>
      <c r="P20" s="41">
        <f t="shared" si="0"/>
        <v>4.5789151934461136</v>
      </c>
      <c r="Q20" s="41">
        <f t="shared" si="0"/>
        <v>14.674122366641038</v>
      </c>
    </row>
    <row r="21" spans="2:17" ht="12.75" customHeight="1" x14ac:dyDescent="0.2">
      <c r="B21" s="45">
        <v>9</v>
      </c>
      <c r="C21" s="48">
        <v>174</v>
      </c>
      <c r="D21" s="41">
        <f>AVERAGE($C$13:C21)</f>
        <v>175.44444444444446</v>
      </c>
      <c r="E21" s="30">
        <f>_xlfn.STDEV.S($C$13:C21)</f>
        <v>3.5039660069381067</v>
      </c>
      <c r="F21" s="41"/>
      <c r="G21" s="41">
        <f t="shared" si="1"/>
        <v>0.3852361563327118</v>
      </c>
      <c r="H21" s="41">
        <f t="shared" si="1"/>
        <v>0.82505155948788877</v>
      </c>
      <c r="I21" s="41">
        <f t="shared" si="0"/>
        <v>1.4486776745223604</v>
      </c>
      <c r="J21" s="41">
        <f t="shared" si="0"/>
        <v>1.6314644544377417</v>
      </c>
      <c r="K21" s="41">
        <f t="shared" si="0"/>
        <v>1.8596966002864417</v>
      </c>
      <c r="L21" s="41">
        <f t="shared" si="0"/>
        <v>2.1719310372589113</v>
      </c>
      <c r="M21" s="41">
        <f t="shared" si="0"/>
        <v>2.693386700538035</v>
      </c>
      <c r="N21" s="41">
        <f t="shared" si="0"/>
        <v>3.0762653500942672</v>
      </c>
      <c r="O21" s="41">
        <f t="shared" si="0"/>
        <v>3.3830318150830778</v>
      </c>
      <c r="P21" s="41">
        <f t="shared" si="0"/>
        <v>3.9190543830343287</v>
      </c>
      <c r="Q21" s="41">
        <f t="shared" si="0"/>
        <v>11.425886197428197</v>
      </c>
    </row>
    <row r="22" spans="2:17" ht="12.75" customHeight="1" x14ac:dyDescent="0.2">
      <c r="B22" s="45">
        <v>10</v>
      </c>
      <c r="C22" s="48">
        <v>176</v>
      </c>
      <c r="D22" s="41">
        <f>AVERAGE($C$13:C22)</f>
        <v>175.5</v>
      </c>
      <c r="E22" s="30">
        <f>_xlfn.STDEV.S($C$13:C22)</f>
        <v>3.3082388735465345</v>
      </c>
      <c r="F22" s="41"/>
      <c r="G22" s="41">
        <f t="shared" si="1"/>
        <v>0.34373111111072241</v>
      </c>
      <c r="H22" s="41">
        <f t="shared" si="1"/>
        <v>0.73515768474961185</v>
      </c>
      <c r="I22" s="41">
        <f t="shared" si="0"/>
        <v>1.2864165375220578</v>
      </c>
      <c r="J22" s="41">
        <f t="shared" si="0"/>
        <v>1.4468651798754883</v>
      </c>
      <c r="K22" s="41">
        <f t="shared" si="0"/>
        <v>1.6463746894508728</v>
      </c>
      <c r="L22" s="41">
        <f t="shared" si="0"/>
        <v>1.9177239050828161</v>
      </c>
      <c r="M22" s="41">
        <f t="shared" si="0"/>
        <v>2.3665715247921257</v>
      </c>
      <c r="N22" s="41">
        <f t="shared" si="0"/>
        <v>2.6926030179638452</v>
      </c>
      <c r="O22" s="41">
        <f t="shared" si="0"/>
        <v>2.9516670026919298</v>
      </c>
      <c r="P22" s="41">
        <f t="shared" si="0"/>
        <v>3.3998381630902594</v>
      </c>
      <c r="Q22" s="41">
        <f t="shared" si="0"/>
        <v>9.2349336760107619</v>
      </c>
    </row>
    <row r="23" spans="2:17" ht="12.75" customHeight="1" x14ac:dyDescent="0.2">
      <c r="B23" s="45">
        <v>11</v>
      </c>
      <c r="C23" s="48">
        <v>173</v>
      </c>
      <c r="D23" s="41">
        <f>AVERAGE($C$13:C23)</f>
        <v>175.27272727272728</v>
      </c>
      <c r="E23" s="30">
        <f>_xlfn.STDEV.S($C$13:C23)</f>
        <v>3.2277208395680406</v>
      </c>
      <c r="F23" s="41"/>
      <c r="G23" s="41">
        <f t="shared" si="1"/>
        <v>0.31877788558860076</v>
      </c>
      <c r="H23" s="41">
        <f t="shared" si="1"/>
        <v>0.681053214294149</v>
      </c>
      <c r="I23" s="41">
        <f t="shared" si="0"/>
        <v>1.1885189727676917</v>
      </c>
      <c r="J23" s="41">
        <f t="shared" si="0"/>
        <v>1.3354015042659029</v>
      </c>
      <c r="K23" s="41">
        <f t="shared" si="0"/>
        <v>1.5174397568774975</v>
      </c>
      <c r="L23" s="41">
        <f t="shared" si="0"/>
        <v>1.7638771060320197</v>
      </c>
      <c r="M23" s="41">
        <f t="shared" si="0"/>
        <v>2.1684123651613465</v>
      </c>
      <c r="N23" s="41">
        <f t="shared" si="0"/>
        <v>2.4597336393827365</v>
      </c>
      <c r="O23" s="41">
        <f t="shared" si="0"/>
        <v>2.6896850984328875</v>
      </c>
      <c r="P23" s="41">
        <f t="shared" si="0"/>
        <v>3.0843185763509493</v>
      </c>
      <c r="Q23" s="41">
        <f t="shared" si="0"/>
        <v>7.9318136471487719</v>
      </c>
    </row>
    <row r="24" spans="2:17" ht="12.75" customHeight="1" x14ac:dyDescent="0.2">
      <c r="B24" s="45">
        <v>12</v>
      </c>
      <c r="C24" s="48">
        <v>174</v>
      </c>
      <c r="D24" s="41">
        <f>AVERAGE($C$13:C24)</f>
        <v>175.16666666666666</v>
      </c>
      <c r="E24" s="30">
        <f>_xlfn.STDEV.S($C$13:C24)</f>
        <v>3.0993645487519861</v>
      </c>
      <c r="F24" s="41"/>
      <c r="G24" s="41">
        <f t="shared" si="1"/>
        <v>0.29233413970519723</v>
      </c>
      <c r="H24" s="41">
        <f t="shared" si="1"/>
        <v>0.62401094514251143</v>
      </c>
      <c r="I24" s="41">
        <f t="shared" si="0"/>
        <v>1.086589093322345</v>
      </c>
      <c r="J24" s="41">
        <f t="shared" si="0"/>
        <v>1.2198740284928009</v>
      </c>
      <c r="K24" s="41">
        <f t="shared" si="0"/>
        <v>1.3846163910745222</v>
      </c>
      <c r="L24" s="41">
        <f t="shared" si="0"/>
        <v>1.606795169174579</v>
      </c>
      <c r="M24" s="41">
        <f t="shared" si="0"/>
        <v>1.9692422842642181</v>
      </c>
      <c r="N24" s="41">
        <f t="shared" si="0"/>
        <v>2.2284206283142813</v>
      </c>
      <c r="O24" s="41">
        <f t="shared" si="0"/>
        <v>2.4318912084449376</v>
      </c>
      <c r="P24" s="41">
        <f t="shared" si="0"/>
        <v>2.7787945271237628</v>
      </c>
      <c r="Q24" s="41">
        <f t="shared" si="0"/>
        <v>6.842279207643557</v>
      </c>
    </row>
    <row r="25" spans="2:17" ht="12.75" customHeight="1" x14ac:dyDescent="0.2">
      <c r="B25" s="45">
        <v>13</v>
      </c>
      <c r="C25" s="48">
        <v>182</v>
      </c>
      <c r="D25" s="41">
        <f>AVERAGE($C$13:C25)</f>
        <v>175.69230769230768</v>
      </c>
      <c r="E25" s="30">
        <f>_xlfn.STDEV.S($C$13:C25)</f>
        <v>3.5209992754097375</v>
      </c>
      <c r="F25" s="41"/>
      <c r="G25" s="41">
        <f t="shared" si="1"/>
        <v>0.318406948493131</v>
      </c>
      <c r="H25" s="41">
        <f t="shared" si="1"/>
        <v>0.67917344074153452</v>
      </c>
      <c r="I25" s="41">
        <f t="shared" si="0"/>
        <v>1.1805043387967522</v>
      </c>
      <c r="J25" s="41">
        <f t="shared" si="0"/>
        <v>1.3244133519580357</v>
      </c>
      <c r="K25" s="41">
        <f t="shared" si="0"/>
        <v>1.5018906372799832</v>
      </c>
      <c r="L25" s="41">
        <f t="shared" si="0"/>
        <v>1.7404920115039768</v>
      </c>
      <c r="M25" s="41">
        <f t="shared" si="0"/>
        <v>2.1277185673984103</v>
      </c>
      <c r="N25" s="41">
        <f t="shared" si="0"/>
        <v>2.4029955033089161</v>
      </c>
      <c r="O25" s="41">
        <f t="shared" si="0"/>
        <v>2.6181272349091511</v>
      </c>
      <c r="P25" s="41">
        <f t="shared" si="0"/>
        <v>2.9829090919193009</v>
      </c>
      <c r="Q25" s="41">
        <f t="shared" si="0"/>
        <v>7.0903683835803299</v>
      </c>
    </row>
    <row r="26" spans="2:17" ht="12.75" customHeight="1" x14ac:dyDescent="0.2">
      <c r="B26" s="45">
        <v>14</v>
      </c>
      <c r="C26" s="48">
        <v>177</v>
      </c>
      <c r="D26" s="41">
        <f>AVERAGE($C$13:C26)</f>
        <v>175.78571428571428</v>
      </c>
      <c r="E26" s="30">
        <f>_xlfn.STDEV.S($C$13:C26)</f>
        <v>3.4008725447940655</v>
      </c>
      <c r="F26" s="41"/>
      <c r="G26" s="41">
        <f t="shared" si="1"/>
        <v>0.2958321069557327</v>
      </c>
      <c r="H26" s="41">
        <f t="shared" si="1"/>
        <v>0.63063631637912954</v>
      </c>
      <c r="I26" s="41">
        <f t="shared" si="0"/>
        <v>1.0944743117507036</v>
      </c>
      <c r="J26" s="41">
        <f t="shared" si="0"/>
        <v>1.2271996049163465</v>
      </c>
      <c r="K26" s="41">
        <f t="shared" si="0"/>
        <v>1.3905767008530727</v>
      </c>
      <c r="L26" s="41">
        <f t="shared" si="0"/>
        <v>1.6096392968420519</v>
      </c>
      <c r="M26" s="41">
        <f t="shared" si="0"/>
        <v>1.9636053467558816</v>
      </c>
      <c r="N26" s="41">
        <f t="shared" si="0"/>
        <v>2.2139918888667007</v>
      </c>
      <c r="O26" s="41">
        <f t="shared" si="0"/>
        <v>2.4089224721486224</v>
      </c>
      <c r="P26" s="41">
        <f t="shared" si="0"/>
        <v>2.7379220324794153</v>
      </c>
      <c r="Q26" s="41">
        <f t="shared" si="0"/>
        <v>6.3210405450379996</v>
      </c>
    </row>
    <row r="27" spans="2:17" ht="12.75" customHeight="1" x14ac:dyDescent="0.2">
      <c r="B27" s="45">
        <v>15</v>
      </c>
      <c r="C27" s="48">
        <v>173</v>
      </c>
      <c r="D27" s="41">
        <f>AVERAGE($C$13:C27)</f>
        <v>175.6</v>
      </c>
      <c r="E27" s="30">
        <f>_xlfn.STDEV.S($C$13:C27)</f>
        <v>3.3551665915633553</v>
      </c>
      <c r="F27" s="41"/>
      <c r="G27" s="41">
        <f t="shared" si="1"/>
        <v>0.28153219397279755</v>
      </c>
      <c r="H27" s="41">
        <f t="shared" si="1"/>
        <v>0.59984110737899998</v>
      </c>
      <c r="I27" s="41">
        <f t="shared" si="0"/>
        <v>1.0396818864745632</v>
      </c>
      <c r="J27" s="41">
        <f t="shared" si="0"/>
        <v>1.1652002019134196</v>
      </c>
      <c r="K27" s="41">
        <f t="shared" si="0"/>
        <v>1.3194576912388525</v>
      </c>
      <c r="L27" s="41">
        <f t="shared" si="0"/>
        <v>1.5258234793910619</v>
      </c>
      <c r="M27" s="41">
        <f t="shared" si="0"/>
        <v>1.858029327282898</v>
      </c>
      <c r="N27" s="41">
        <f t="shared" si="0"/>
        <v>2.0920265989333808</v>
      </c>
      <c r="O27" s="41">
        <f t="shared" si="0"/>
        <v>2.2735999688604851</v>
      </c>
      <c r="P27" s="41">
        <f t="shared" si="0"/>
        <v>2.5788397206715579</v>
      </c>
      <c r="Q27" s="41">
        <f t="shared" si="0"/>
        <v>5.8098015579882789</v>
      </c>
    </row>
    <row r="28" spans="2:17" ht="12.75" customHeight="1" x14ac:dyDescent="0.2">
      <c r="B28" s="45">
        <v>16</v>
      </c>
      <c r="C28" s="48">
        <v>177</v>
      </c>
      <c r="D28" s="41">
        <f>AVERAGE($C$13:C28)</f>
        <v>175.6875</v>
      </c>
      <c r="E28" s="30">
        <f>_xlfn.STDEV.S($C$13:C28)</f>
        <v>3.2602402774437755</v>
      </c>
      <c r="F28" s="41"/>
      <c r="G28" s="41">
        <f t="shared" si="1"/>
        <v>0.26453176024925401</v>
      </c>
      <c r="H28" s="41">
        <f t="shared" si="1"/>
        <v>0.56336703316018011</v>
      </c>
      <c r="I28" s="41">
        <f t="shared" si="0"/>
        <v>0.97537365089121453</v>
      </c>
      <c r="J28" s="41">
        <f t="shared" si="0"/>
        <v>1.092674099720262</v>
      </c>
      <c r="K28" s="41">
        <f t="shared" si="0"/>
        <v>1.2366319332605193</v>
      </c>
      <c r="L28" s="41">
        <f t="shared" si="0"/>
        <v>1.4288413445040153</v>
      </c>
      <c r="M28" s="41">
        <f t="shared" si="0"/>
        <v>1.7372594144433018</v>
      </c>
      <c r="N28" s="41">
        <f t="shared" si="0"/>
        <v>1.9537030924026761</v>
      </c>
      <c r="O28" s="41">
        <f t="shared" si="0"/>
        <v>2.1211777697622547</v>
      </c>
      <c r="P28" s="41">
        <f t="shared" si="0"/>
        <v>2.4017480071921136</v>
      </c>
      <c r="Q28" s="41">
        <f t="shared" si="0"/>
        <v>5.2993137818599791</v>
      </c>
    </row>
    <row r="29" spans="2:17" ht="12.75" customHeight="1" x14ac:dyDescent="0.2">
      <c r="B29" s="45">
        <v>17</v>
      </c>
      <c r="C29" s="48">
        <v>173</v>
      </c>
      <c r="D29" s="41">
        <f>AVERAGE($C$13:C29)</f>
        <v>175.52941176470588</v>
      </c>
      <c r="E29" s="30">
        <f>_xlfn.STDEV.S($C$13:C29)</f>
        <v>3.223306668989617</v>
      </c>
      <c r="F29" s="41"/>
      <c r="G29" s="41">
        <f t="shared" si="1"/>
        <v>0.25343432768211932</v>
      </c>
      <c r="H29" s="41">
        <f t="shared" si="1"/>
        <v>0.53952241300128456</v>
      </c>
      <c r="I29" s="41">
        <f t="shared" si="0"/>
        <v>0.93318350427569396</v>
      </c>
      <c r="J29" s="41">
        <f t="shared" si="0"/>
        <v>1.0450322362576707</v>
      </c>
      <c r="K29" s="41">
        <f t="shared" si="0"/>
        <v>1.1821330097492699</v>
      </c>
      <c r="L29" s="41">
        <f t="shared" si="0"/>
        <v>1.3648737160785978</v>
      </c>
      <c r="M29" s="41">
        <f t="shared" si="0"/>
        <v>1.6572713650969515</v>
      </c>
      <c r="N29" s="41">
        <f t="shared" si="0"/>
        <v>1.8618128619281424</v>
      </c>
      <c r="O29" s="41">
        <f t="shared" si="0"/>
        <v>2.0196842452470132</v>
      </c>
      <c r="P29" s="41">
        <f t="shared" si="0"/>
        <v>2.2833698035118344</v>
      </c>
      <c r="Q29" s="41">
        <f t="shared" si="0"/>
        <v>4.9486206502245604</v>
      </c>
    </row>
    <row r="30" spans="2:17" ht="12.75" customHeight="1" x14ac:dyDescent="0.2">
      <c r="B30" s="45">
        <v>18</v>
      </c>
      <c r="C30" s="48">
        <v>172</v>
      </c>
      <c r="D30" s="41">
        <f>AVERAGE($C$13:C30)</f>
        <v>175.33333333333334</v>
      </c>
      <c r="E30" s="30">
        <f>_xlfn.STDEV.S($C$13:C30)</f>
        <v>3.2358288328176621</v>
      </c>
      <c r="F30" s="41"/>
      <c r="G30" s="41">
        <f t="shared" si="1"/>
        <v>0.24699973469399117</v>
      </c>
      <c r="H30" s="41">
        <f t="shared" si="1"/>
        <v>0.52564368752454593</v>
      </c>
      <c r="I30" s="41">
        <f t="shared" si="1"/>
        <v>0.90840230295806634</v>
      </c>
      <c r="J30" s="41">
        <f t="shared" si="1"/>
        <v>1.0169580203775452</v>
      </c>
      <c r="K30" s="41">
        <f t="shared" si="1"/>
        <v>1.1498802893674966</v>
      </c>
      <c r="L30" s="41">
        <f t="shared" si="1"/>
        <v>1.3267844291144406</v>
      </c>
      <c r="M30" s="41">
        <f t="shared" si="1"/>
        <v>1.6091398216699742</v>
      </c>
      <c r="N30" s="41">
        <f t="shared" si="1"/>
        <v>1.8060968246306528</v>
      </c>
      <c r="O30" s="41">
        <f t="shared" si="1"/>
        <v>1.95778045067393</v>
      </c>
      <c r="P30" s="41">
        <f t="shared" si="1"/>
        <v>2.2104577246422448</v>
      </c>
      <c r="Q30" s="41">
        <f t="shared" si="1"/>
        <v>4.7165374756329674</v>
      </c>
    </row>
    <row r="31" spans="2:17" ht="12.75" customHeight="1" x14ac:dyDescent="0.2">
      <c r="B31" s="45">
        <v>19</v>
      </c>
      <c r="C31" s="48">
        <v>176</v>
      </c>
      <c r="D31" s="41">
        <f>AVERAGE($C$13:C31)</f>
        <v>175.36842105263159</v>
      </c>
      <c r="E31" s="30">
        <f>_xlfn.STDEV.S($C$13:C31)</f>
        <v>3.1483774712944421</v>
      </c>
      <c r="F31" s="41"/>
      <c r="G31" s="41">
        <f t="shared" si="1"/>
        <v>0.23370347192255239</v>
      </c>
      <c r="H31" s="41">
        <f t="shared" si="1"/>
        <v>0.49719645451845729</v>
      </c>
      <c r="I31" s="41">
        <f t="shared" si="1"/>
        <v>0.85859124125064379</v>
      </c>
      <c r="J31" s="41">
        <f t="shared" si="1"/>
        <v>0.96092451993102179</v>
      </c>
      <c r="K31" s="41">
        <f t="shared" si="1"/>
        <v>1.086108996588999</v>
      </c>
      <c r="L31" s="41">
        <f t="shared" si="1"/>
        <v>1.2524921691420501</v>
      </c>
      <c r="M31" s="41">
        <f t="shared" si="1"/>
        <v>1.5174693669470516</v>
      </c>
      <c r="N31" s="41">
        <f t="shared" si="1"/>
        <v>1.7018389619454048</v>
      </c>
      <c r="O31" s="41">
        <f t="shared" si="1"/>
        <v>1.8435514633264758</v>
      </c>
      <c r="P31" s="41">
        <f t="shared" si="1"/>
        <v>2.0790610780875496</v>
      </c>
      <c r="Q31" s="41">
        <f t="shared" si="1"/>
        <v>4.3759666044513867</v>
      </c>
    </row>
    <row r="32" spans="2:17" ht="12.75" customHeight="1" x14ac:dyDescent="0.2">
      <c r="B32" s="45">
        <v>20</v>
      </c>
      <c r="C32" s="48">
        <v>181</v>
      </c>
      <c r="D32" s="41">
        <f>AVERAGE($C$13:C32)</f>
        <v>175.65</v>
      </c>
      <c r="E32" s="30">
        <f>_xlfn.STDEV.S($C$13:C32)</f>
        <v>3.3130523372675067</v>
      </c>
      <c r="F32" s="41"/>
      <c r="G32" s="41">
        <f t="shared" si="1"/>
        <v>0.2395067380064296</v>
      </c>
      <c r="H32" s="41">
        <f t="shared" si="1"/>
        <v>0.5094044342138595</v>
      </c>
      <c r="I32" s="41">
        <f t="shared" si="1"/>
        <v>0.87907993126376338</v>
      </c>
      <c r="J32" s="41">
        <f t="shared" si="1"/>
        <v>0.98360897129135849</v>
      </c>
      <c r="K32" s="41">
        <f t="shared" si="1"/>
        <v>1.1113713699881802</v>
      </c>
      <c r="L32" s="41">
        <f t="shared" si="1"/>
        <v>1.2809779399153682</v>
      </c>
      <c r="M32" s="41">
        <f t="shared" si="1"/>
        <v>1.5505562230643797</v>
      </c>
      <c r="N32" s="41">
        <f t="shared" si="1"/>
        <v>1.7377050075564113</v>
      </c>
      <c r="O32" s="41">
        <f t="shared" si="1"/>
        <v>1.8813025374916295</v>
      </c>
      <c r="P32" s="41">
        <f t="shared" si="1"/>
        <v>2.1194405045137286</v>
      </c>
      <c r="Q32" s="41">
        <f t="shared" si="1"/>
        <v>4.4074060424907806</v>
      </c>
    </row>
    <row r="33" spans="2:17" ht="12.75" customHeight="1" x14ac:dyDescent="0.2">
      <c r="B33" s="45">
        <v>21</v>
      </c>
      <c r="C33" s="48">
        <v>178</v>
      </c>
      <c r="D33" s="41">
        <f>AVERAGE($C$13:C33)</f>
        <v>175.76190476190476</v>
      </c>
      <c r="E33" s="30">
        <f>_xlfn.STDEV.S($C$13:C33)</f>
        <v>3.2696293659184348</v>
      </c>
      <c r="F33" s="41"/>
      <c r="G33" s="41">
        <f t="shared" si="1"/>
        <v>0.23050358515831149</v>
      </c>
      <c r="H33" s="41">
        <f t="shared" si="1"/>
        <v>0.49013627796940568</v>
      </c>
      <c r="I33" s="41">
        <f t="shared" si="1"/>
        <v>0.84531735758230875</v>
      </c>
      <c r="J33" s="41">
        <f t="shared" si="1"/>
        <v>0.94561949084120167</v>
      </c>
      <c r="K33" s="41">
        <f t="shared" si="1"/>
        <v>1.0681223001306093</v>
      </c>
      <c r="L33" s="41">
        <f t="shared" si="1"/>
        <v>1.2305720167800516</v>
      </c>
      <c r="M33" s="41">
        <f t="shared" si="1"/>
        <v>1.4883174435984186</v>
      </c>
      <c r="N33" s="41">
        <f t="shared" si="1"/>
        <v>1.666889208107845</v>
      </c>
      <c r="O33" s="41">
        <f t="shared" si="1"/>
        <v>1.803690412278059</v>
      </c>
      <c r="P33" s="41">
        <f t="shared" si="1"/>
        <v>2.0301260449163507</v>
      </c>
      <c r="Q33" s="41">
        <f t="shared" si="1"/>
        <v>4.1765430206493379</v>
      </c>
    </row>
    <row r="34" spans="2:17" ht="12.75" customHeight="1" x14ac:dyDescent="0.2">
      <c r="B34" s="45">
        <v>22</v>
      </c>
      <c r="C34" s="48">
        <v>179</v>
      </c>
      <c r="D34" s="41">
        <f>AVERAGE($C$13:C34)</f>
        <v>175.90909090909091</v>
      </c>
      <c r="E34" s="30">
        <f>_xlfn.STDEV.S($C$13:C34)</f>
        <v>3.2646605731696905</v>
      </c>
      <c r="F34" s="41"/>
      <c r="G34" s="41">
        <f t="shared" si="1"/>
        <v>0.22471390914975894</v>
      </c>
      <c r="H34" s="41">
        <f t="shared" si="1"/>
        <v>0.4777201847725257</v>
      </c>
      <c r="I34" s="41">
        <f t="shared" si="1"/>
        <v>0.82345429052049512</v>
      </c>
      <c r="J34" s="41">
        <f t="shared" si="1"/>
        <v>0.92097577355626092</v>
      </c>
      <c r="K34" s="41">
        <f t="shared" si="1"/>
        <v>1.0400006781438358</v>
      </c>
      <c r="L34" s="41">
        <f t="shared" si="1"/>
        <v>1.1976851944534186</v>
      </c>
      <c r="M34" s="41">
        <f t="shared" si="1"/>
        <v>1.4474694086726059</v>
      </c>
      <c r="N34" s="41">
        <f t="shared" si="1"/>
        <v>1.6202085732463696</v>
      </c>
      <c r="O34" s="41">
        <f t="shared" si="1"/>
        <v>1.7523534449768208</v>
      </c>
      <c r="P34" s="41">
        <f t="shared" si="1"/>
        <v>1.9707054536020447</v>
      </c>
      <c r="Q34" s="41">
        <f t="shared" si="1"/>
        <v>4.0154612357789476</v>
      </c>
    </row>
    <row r="35" spans="2:17" ht="12.75" customHeight="1" x14ac:dyDescent="0.2">
      <c r="B35" s="45">
        <v>23</v>
      </c>
      <c r="C35" s="48">
        <v>173</v>
      </c>
      <c r="D35" s="41">
        <f>AVERAGE($C$13:C35)</f>
        <v>175.78260869565219</v>
      </c>
      <c r="E35" s="30">
        <f>_xlfn.STDEV.S($C$13:C35)</f>
        <v>3.2467679276912587</v>
      </c>
      <c r="F35" s="41"/>
      <c r="G35" s="41">
        <f t="shared" si="1"/>
        <v>0.21843942494262206</v>
      </c>
      <c r="H35" s="41">
        <f t="shared" si="1"/>
        <v>0.46428857452979205</v>
      </c>
      <c r="I35" s="41">
        <f t="shared" si="1"/>
        <v>0.79990600085610752</v>
      </c>
      <c r="J35" s="41">
        <f t="shared" si="1"/>
        <v>0.89447451535879319</v>
      </c>
      <c r="K35" s="41">
        <f t="shared" si="1"/>
        <v>1.009823362793929</v>
      </c>
      <c r="L35" s="41">
        <f t="shared" si="1"/>
        <v>1.1625031560954826</v>
      </c>
      <c r="M35" s="41">
        <f t="shared" si="1"/>
        <v>1.4040077367693644</v>
      </c>
      <c r="N35" s="41">
        <f t="shared" si="1"/>
        <v>1.5707431895386907</v>
      </c>
      <c r="O35" s="41">
        <f t="shared" si="1"/>
        <v>1.698130484985807</v>
      </c>
      <c r="P35" s="41">
        <f t="shared" si="1"/>
        <v>1.9082919675252199</v>
      </c>
      <c r="Q35" s="41">
        <f t="shared" si="1"/>
        <v>3.8547300051559463</v>
      </c>
    </row>
    <row r="36" spans="2:17" ht="12.75" customHeight="1" x14ac:dyDescent="0.2">
      <c r="B36" s="45">
        <v>24</v>
      </c>
      <c r="C36" s="48">
        <v>176</v>
      </c>
      <c r="D36" s="41">
        <f>AVERAGE($C$13:C36)</f>
        <v>175.79166666666666</v>
      </c>
      <c r="E36" s="30">
        <f>_xlfn.STDEV.S($C$13:C36)</f>
        <v>3.1757117198411176</v>
      </c>
      <c r="F36" s="41"/>
      <c r="G36" s="41">
        <f t="shared" si="1"/>
        <v>0.20904614845377001</v>
      </c>
      <c r="H36" s="41">
        <f t="shared" si="1"/>
        <v>0.44424255813521651</v>
      </c>
      <c r="I36" s="41">
        <f t="shared" si="1"/>
        <v>0.76502444246983037</v>
      </c>
      <c r="J36" s="41">
        <f t="shared" si="1"/>
        <v>0.8553261673771102</v>
      </c>
      <c r="K36" s="41">
        <f t="shared" si="1"/>
        <v>0.96540802224974387</v>
      </c>
      <c r="L36" s="41">
        <f t="shared" si="1"/>
        <v>1.1109991199195808</v>
      </c>
      <c r="M36" s="41">
        <f t="shared" si="1"/>
        <v>1.3409854515826403</v>
      </c>
      <c r="N36" s="41">
        <f t="shared" si="1"/>
        <v>1.499527542915972</v>
      </c>
      <c r="O36" s="41">
        <f t="shared" si="1"/>
        <v>1.6205122160735952</v>
      </c>
      <c r="P36" s="41">
        <f t="shared" si="1"/>
        <v>1.8198257124250632</v>
      </c>
      <c r="Q36" s="41">
        <f t="shared" si="1"/>
        <v>3.6472996493034473</v>
      </c>
    </row>
    <row r="37" spans="2:17" ht="12.75" customHeight="1" x14ac:dyDescent="0.2">
      <c r="B37" s="45">
        <v>25</v>
      </c>
      <c r="C37" s="48">
        <v>176</v>
      </c>
      <c r="D37" s="41">
        <f>AVERAGE($C$13:C37)</f>
        <v>175.8</v>
      </c>
      <c r="E37" s="30">
        <f>_xlfn.STDEV.S($C$13:C37)</f>
        <v>3.1091263510296043</v>
      </c>
      <c r="F37" s="41"/>
      <c r="G37" s="41">
        <f t="shared" si="1"/>
        <v>0.20042776113242758</v>
      </c>
      <c r="H37" s="41">
        <f t="shared" si="1"/>
        <v>0.42585680450706054</v>
      </c>
      <c r="I37" s="41">
        <f t="shared" si="1"/>
        <v>0.73306017101503973</v>
      </c>
      <c r="J37" s="41">
        <f t="shared" si="1"/>
        <v>0.81946368554337834</v>
      </c>
      <c r="K37" s="41">
        <f t="shared" si="1"/>
        <v>0.92473860980752409</v>
      </c>
      <c r="L37" s="41">
        <f t="shared" si="1"/>
        <v>1.0638697116301483</v>
      </c>
      <c r="M37" s="41">
        <f t="shared" si="1"/>
        <v>1.2833842807619582</v>
      </c>
      <c r="N37" s="41">
        <f t="shared" si="1"/>
        <v>1.4344970513251942</v>
      </c>
      <c r="O37" s="41">
        <f t="shared" si="1"/>
        <v>1.5496877377925666</v>
      </c>
      <c r="P37" s="41">
        <f t="shared" si="1"/>
        <v>1.7392076633059905</v>
      </c>
      <c r="Q37" s="41">
        <f t="shared" si="1"/>
        <v>3.4609437480890177</v>
      </c>
    </row>
    <row r="38" spans="2:17" ht="12.75" customHeight="1" x14ac:dyDescent="0.2">
      <c r="B38" s="45">
        <v>26</v>
      </c>
      <c r="C38" s="48">
        <v>173</v>
      </c>
      <c r="D38" s="41">
        <f>AVERAGE($C$13:C38)</f>
        <v>175.69230769230768</v>
      </c>
      <c r="E38" s="30">
        <f>_xlfn.STDEV.S($C$13:C38)</f>
        <v>3.095406025312101</v>
      </c>
      <c r="F38" s="41"/>
      <c r="G38" s="41">
        <f t="shared" si="1"/>
        <v>0.19557828680965825</v>
      </c>
      <c r="H38" s="41">
        <f t="shared" si="1"/>
        <v>0.41548941548883278</v>
      </c>
      <c r="I38" s="41">
        <f t="shared" si="1"/>
        <v>0.71494317743084479</v>
      </c>
      <c r="J38" s="41">
        <f t="shared" si="1"/>
        <v>0.79909921083506563</v>
      </c>
      <c r="K38" s="41">
        <f t="shared" si="1"/>
        <v>0.90158671842569582</v>
      </c>
      <c r="L38" s="41">
        <f t="shared" si="1"/>
        <v>1.0369423357501169</v>
      </c>
      <c r="M38" s="41">
        <f t="shared" si="1"/>
        <v>1.2502615509826127</v>
      </c>
      <c r="N38" s="41">
        <f t="shared" si="1"/>
        <v>1.3969215516718947</v>
      </c>
      <c r="O38" s="41">
        <f t="shared" si="1"/>
        <v>1.5086068417284233</v>
      </c>
      <c r="P38" s="41">
        <f t="shared" si="1"/>
        <v>1.6921381826105115</v>
      </c>
      <c r="Q38" s="41">
        <f t="shared" si="1"/>
        <v>3.3454104916281548</v>
      </c>
    </row>
    <row r="39" spans="2:17" ht="12.75" customHeight="1" x14ac:dyDescent="0.2">
      <c r="B39" s="45">
        <v>27</v>
      </c>
      <c r="C39" s="48">
        <v>173</v>
      </c>
      <c r="D39" s="41">
        <f>AVERAGE($C$13:C39)</f>
        <v>175.59259259259258</v>
      </c>
      <c r="E39" s="30">
        <f>_xlfn.STDEV.S($C$13:C39)</f>
        <v>3.0792014356780046</v>
      </c>
      <c r="F39" s="41"/>
      <c r="G39" s="41">
        <f t="shared" si="1"/>
        <v>0.19083651185389691</v>
      </c>
      <c r="H39" s="41">
        <f t="shared" si="1"/>
        <v>0.40535879862688723</v>
      </c>
      <c r="I39" s="41">
        <f t="shared" si="1"/>
        <v>0.69726780728481841</v>
      </c>
      <c r="J39" s="41">
        <f t="shared" si="1"/>
        <v>0.7792425862343807</v>
      </c>
      <c r="K39" s="41">
        <f t="shared" si="1"/>
        <v>0.87902965039020065</v>
      </c>
      <c r="L39" s="41">
        <f t="shared" si="1"/>
        <v>1.0107365450425327</v>
      </c>
      <c r="M39" s="41">
        <f t="shared" si="1"/>
        <v>1.2180915191957769</v>
      </c>
      <c r="N39" s="41">
        <f t="shared" si="1"/>
        <v>1.3604826835066717</v>
      </c>
      <c r="O39" s="41">
        <f t="shared" si="1"/>
        <v>1.4688176732392551</v>
      </c>
      <c r="P39" s="41">
        <f t="shared" si="1"/>
        <v>1.6466456493805528</v>
      </c>
      <c r="Q39" s="41">
        <f t="shared" si="1"/>
        <v>3.2360848983125461</v>
      </c>
    </row>
    <row r="40" spans="2:17" ht="12.75" customHeight="1" x14ac:dyDescent="0.2">
      <c r="B40" s="45">
        <v>28</v>
      </c>
      <c r="C40" s="48">
        <v>180</v>
      </c>
      <c r="D40" s="41">
        <f>AVERAGE($C$13:C40)</f>
        <v>175.75</v>
      </c>
      <c r="E40" s="30">
        <f>_xlfn.STDEV.S($C$13:C40)</f>
        <v>3.1343379004303404</v>
      </c>
      <c r="F40" s="41"/>
      <c r="G40" s="41">
        <f t="shared" si="1"/>
        <v>0.19067830667640759</v>
      </c>
      <c r="H40" s="41">
        <f t="shared" si="1"/>
        <v>0.4049699858568841</v>
      </c>
      <c r="I40" s="41">
        <f t="shared" si="1"/>
        <v>0.69637432684710143</v>
      </c>
      <c r="J40" s="41">
        <f t="shared" si="1"/>
        <v>0.77815114602167657</v>
      </c>
      <c r="K40" s="41">
        <f t="shared" si="1"/>
        <v>0.87765659836610632</v>
      </c>
      <c r="L40" s="41">
        <f t="shared" si="1"/>
        <v>1.0089159756749368</v>
      </c>
      <c r="M40" s="41">
        <f t="shared" si="1"/>
        <v>1.2153693595782389</v>
      </c>
      <c r="N40" s="41">
        <f t="shared" si="1"/>
        <v>1.3569864481214531</v>
      </c>
      <c r="O40" s="41">
        <f t="shared" si="1"/>
        <v>1.4646409971540315</v>
      </c>
      <c r="P40" s="41">
        <f t="shared" si="1"/>
        <v>1.6411702351363868</v>
      </c>
      <c r="Q40" s="41">
        <f t="shared" si="1"/>
        <v>3.2076512113442108</v>
      </c>
    </row>
    <row r="41" spans="2:17" ht="12.75" customHeight="1" x14ac:dyDescent="0.2">
      <c r="B41" s="45">
        <v>29</v>
      </c>
      <c r="C41" s="48">
        <v>177</v>
      </c>
      <c r="D41" s="41">
        <f>AVERAGE($C$13:C41)</f>
        <v>175.79310344827587</v>
      </c>
      <c r="E41" s="30">
        <f>_xlfn.STDEV.S($C$13:C41)</f>
        <v>3.086599033897846</v>
      </c>
      <c r="F41" s="41"/>
      <c r="G41" s="41">
        <f t="shared" si="1"/>
        <v>0.18444086438957963</v>
      </c>
      <c r="H41" s="41">
        <f t="shared" si="1"/>
        <v>0.39167533409288668</v>
      </c>
      <c r="I41" s="41">
        <f t="shared" si="1"/>
        <v>0.67331183196873368</v>
      </c>
      <c r="J41" s="41">
        <f t="shared" si="1"/>
        <v>0.75229710531081839</v>
      </c>
      <c r="K41" s="41">
        <f t="shared" si="1"/>
        <v>0.84836942235322876</v>
      </c>
      <c r="L41" s="41">
        <f t="shared" si="1"/>
        <v>0.97503220166680815</v>
      </c>
      <c r="M41" s="41">
        <f t="shared" si="1"/>
        <v>1.1740794815635309</v>
      </c>
      <c r="N41" s="41">
        <f t="shared" si="1"/>
        <v>1.3104778143221949</v>
      </c>
      <c r="O41" s="41">
        <f t="shared" si="1"/>
        <v>1.4140834153837321</v>
      </c>
      <c r="P41" s="41">
        <f t="shared" si="1"/>
        <v>1.5838109938870915</v>
      </c>
      <c r="Q41" s="41">
        <f t="shared" si="1"/>
        <v>3.0798841012425617</v>
      </c>
    </row>
    <row r="42" spans="2:17" ht="12.75" customHeight="1" x14ac:dyDescent="0.2">
      <c r="B42" s="45">
        <v>30</v>
      </c>
      <c r="C42" s="48">
        <v>175</v>
      </c>
      <c r="D42" s="41">
        <f>AVERAGE($C$13:C42)</f>
        <v>175.76666666666668</v>
      </c>
      <c r="E42" s="30">
        <f>_xlfn.STDEV.S($C$13:C42)</f>
        <v>3.0363695805822215</v>
      </c>
      <c r="F42" s="41"/>
      <c r="G42" s="41">
        <f t="shared" si="1"/>
        <v>0.17832914366426905</v>
      </c>
      <c r="H42" s="41">
        <f t="shared" si="1"/>
        <v>0.37865404168288658</v>
      </c>
      <c r="I42" s="41">
        <f t="shared" si="1"/>
        <v>0.65074652625570228</v>
      </c>
      <c r="J42" s="41">
        <f t="shared" si="1"/>
        <v>0.72700990292532597</v>
      </c>
      <c r="K42" s="41">
        <f t="shared" si="1"/>
        <v>0.81973880331862459</v>
      </c>
      <c r="L42" s="41">
        <f t="shared" si="1"/>
        <v>0.94193265298604667</v>
      </c>
      <c r="M42" s="41">
        <f t="shared" si="1"/>
        <v>1.1337990348550198</v>
      </c>
      <c r="N42" s="41">
        <f t="shared" si="1"/>
        <v>1.2651524610239009</v>
      </c>
      <c r="O42" s="41">
        <f t="shared" si="1"/>
        <v>1.3648528186889344</v>
      </c>
      <c r="P42" s="41">
        <f t="shared" si="1"/>
        <v>1.5280375430168625</v>
      </c>
      <c r="Q42" s="41">
        <f t="shared" si="1"/>
        <v>2.9575084479627103</v>
      </c>
    </row>
    <row r="43" spans="2:17" ht="12.75" customHeight="1" x14ac:dyDescent="0.2">
      <c r="B43" s="45">
        <v>31</v>
      </c>
      <c r="C43" s="48">
        <v>180</v>
      </c>
      <c r="D43" s="41">
        <f>AVERAGE($C$13:C43)</f>
        <v>175.90322580645162</v>
      </c>
      <c r="E43" s="30">
        <f>_xlfn.STDEV.S($C$13:C43)</f>
        <v>3.0806367167592423</v>
      </c>
      <c r="F43" s="41"/>
      <c r="G43" s="41">
        <f t="shared" si="1"/>
        <v>0.17793041688974379</v>
      </c>
      <c r="H43" s="41">
        <f t="shared" si="1"/>
        <v>0.37776782930391228</v>
      </c>
      <c r="I43" s="41">
        <f t="shared" si="1"/>
        <v>0.6490552539580059</v>
      </c>
      <c r="J43" s="41">
        <f t="shared" si="1"/>
        <v>0.72505091421681778</v>
      </c>
      <c r="K43" s="41">
        <f t="shared" si="1"/>
        <v>0.81742392919388696</v>
      </c>
      <c r="L43" s="41">
        <f t="shared" si="1"/>
        <v>0.93909222165843287</v>
      </c>
      <c r="M43" s="41">
        <f t="shared" si="1"/>
        <v>1.1299866705044592</v>
      </c>
      <c r="N43" s="41">
        <f t="shared" si="1"/>
        <v>1.2605595562593199</v>
      </c>
      <c r="O43" s="41">
        <f t="shared" si="1"/>
        <v>1.3595995873561024</v>
      </c>
      <c r="P43" s="41">
        <f t="shared" si="1"/>
        <v>1.521568986982317</v>
      </c>
      <c r="Q43" s="41">
        <f t="shared" si="1"/>
        <v>2.9321794744605274</v>
      </c>
    </row>
    <row r="44" spans="2:17" ht="12.75" customHeight="1" x14ac:dyDescent="0.2">
      <c r="B44" s="45">
        <v>32</v>
      </c>
      <c r="C44" s="48">
        <v>178</v>
      </c>
      <c r="D44" s="41">
        <f>AVERAGE($C$13:C44)</f>
        <v>175.96875</v>
      </c>
      <c r="E44" s="30">
        <f>_xlfn.STDEV.S($C$13:C44)</f>
        <v>3.0531250515897908</v>
      </c>
      <c r="F44" s="41"/>
      <c r="G44" s="41">
        <f t="shared" si="1"/>
        <v>0.17351270920148099</v>
      </c>
      <c r="H44" s="41">
        <f t="shared" si="1"/>
        <v>0.36835243517373756</v>
      </c>
      <c r="I44" s="41">
        <f t="shared" si="1"/>
        <v>0.63272511556615951</v>
      </c>
      <c r="J44" s="41">
        <f t="shared" si="1"/>
        <v>0.70674544380643156</v>
      </c>
      <c r="K44" s="41">
        <f t="shared" si="1"/>
        <v>0.7966897922044508</v>
      </c>
      <c r="L44" s="41">
        <f t="shared" si="1"/>
        <v>0.91510769804548775</v>
      </c>
      <c r="M44" s="41">
        <f t="shared" si="1"/>
        <v>1.1007689648015728</v>
      </c>
      <c r="N44" s="41">
        <f t="shared" si="1"/>
        <v>1.2276576815970681</v>
      </c>
      <c r="O44" s="41">
        <f t="shared" si="1"/>
        <v>1.3238416020167298</v>
      </c>
      <c r="P44" s="41">
        <f t="shared" si="1"/>
        <v>1.4810180282020979</v>
      </c>
      <c r="Q44" s="41">
        <f t="shared" si="1"/>
        <v>2.8424779269006084</v>
      </c>
    </row>
    <row r="45" spans="2:17" ht="12.75" customHeight="1" x14ac:dyDescent="0.2">
      <c r="B45" s="45">
        <v>33</v>
      </c>
      <c r="C45" s="48">
        <v>174</v>
      </c>
      <c r="D45" s="41">
        <f>AVERAGE($C$13:C45)</f>
        <v>175.90909090909091</v>
      </c>
      <c r="E45" s="30">
        <f>_xlfn.STDEV.S($C$13:C45)</f>
        <v>3.0245209988901158</v>
      </c>
      <c r="F45" s="41"/>
      <c r="G45" s="41">
        <f t="shared" si="1"/>
        <v>0.16921564486348112</v>
      </c>
      <c r="H45" s="41">
        <f t="shared" si="1"/>
        <v>0.359197200477061</v>
      </c>
      <c r="I45" s="41">
        <f t="shared" si="1"/>
        <v>0.6168591173904574</v>
      </c>
      <c r="J45" s="41">
        <f t="shared" si="1"/>
        <v>0.6889655723019581</v>
      </c>
      <c r="K45" s="41">
        <f t="shared" si="1"/>
        <v>0.77655909340954565</v>
      </c>
      <c r="L45" s="41">
        <f t="shared" si="1"/>
        <v>0.89183501068749549</v>
      </c>
      <c r="M45" s="41">
        <f t="shared" si="1"/>
        <v>1.0724485134385842</v>
      </c>
      <c r="N45" s="41">
        <f t="shared" si="1"/>
        <v>1.1957920450579556</v>
      </c>
      <c r="O45" s="41">
        <f t="shared" si="1"/>
        <v>1.289232510505733</v>
      </c>
      <c r="P45" s="41">
        <f t="shared" si="1"/>
        <v>1.4418146788614283</v>
      </c>
      <c r="Q45" s="41">
        <f t="shared" si="1"/>
        <v>2.7567787143086289</v>
      </c>
    </row>
    <row r="46" spans="2:17" ht="12.75" customHeight="1" x14ac:dyDescent="0.2">
      <c r="B46" s="45">
        <v>34</v>
      </c>
      <c r="C46" s="48">
        <v>182</v>
      </c>
      <c r="D46" s="41">
        <f>AVERAGE($C$13:C46)</f>
        <v>176.08823529411765</v>
      </c>
      <c r="E46" s="30">
        <f>_xlfn.STDEV.S($C$13:C46)</f>
        <v>3.1562122202606466</v>
      </c>
      <c r="F46" s="41"/>
      <c r="G46" s="41">
        <f t="shared" si="1"/>
        <v>0.17392184620805307</v>
      </c>
      <c r="H46" s="41">
        <f t="shared" si="1"/>
        <v>0.36915536885840017</v>
      </c>
      <c r="I46" s="41">
        <f t="shared" si="1"/>
        <v>0.63382566319156564</v>
      </c>
      <c r="J46" s="41">
        <f t="shared" si="1"/>
        <v>0.70785970584480629</v>
      </c>
      <c r="K46" s="41">
        <f t="shared" si="1"/>
        <v>0.79777051793137188</v>
      </c>
      <c r="L46" s="41">
        <f t="shared" si="1"/>
        <v>0.91605082408030625</v>
      </c>
      <c r="M46" s="41">
        <f t="shared" si="1"/>
        <v>1.1012545052538438</v>
      </c>
      <c r="N46" s="41">
        <f t="shared" si="1"/>
        <v>1.2276410002353439</v>
      </c>
      <c r="O46" s="41">
        <f t="shared" si="1"/>
        <v>1.3233327025518986</v>
      </c>
      <c r="P46" s="41">
        <f t="shared" si="1"/>
        <v>1.4794841898056126</v>
      </c>
      <c r="Q46" s="41">
        <f t="shared" si="1"/>
        <v>2.8188045515518261</v>
      </c>
    </row>
    <row r="47" spans="2:17" ht="12.75" customHeight="1" x14ac:dyDescent="0.2">
      <c r="B47" s="45">
        <v>35</v>
      </c>
      <c r="C47" s="48">
        <v>178</v>
      </c>
      <c r="D47" s="41">
        <f>AVERAGE($C$13:C47)</f>
        <v>176.14285714285714</v>
      </c>
      <c r="E47" s="30">
        <f>_xlfn.STDEV.S($C$13:C47)</f>
        <v>3.1261972496465216</v>
      </c>
      <c r="F47" s="41"/>
      <c r="G47" s="41">
        <f t="shared" ref="G47:Q78" si="2">_xlfn.T.INV.2T(1-G$11,$B47-1)*$E47/SQRT($B47)</f>
        <v>0.16974733024487626</v>
      </c>
      <c r="H47" s="41">
        <f t="shared" si="2"/>
        <v>0.36026564947679152</v>
      </c>
      <c r="I47" s="41">
        <f t="shared" si="2"/>
        <v>0.6184386109658031</v>
      </c>
      <c r="J47" s="41">
        <f t="shared" si="2"/>
        <v>0.69062429968703443</v>
      </c>
      <c r="K47" s="41">
        <f t="shared" si="2"/>
        <v>0.77826808817690474</v>
      </c>
      <c r="L47" s="41">
        <f t="shared" si="2"/>
        <v>0.89352458887161135</v>
      </c>
      <c r="M47" s="41">
        <f t="shared" si="2"/>
        <v>1.0738863282045974</v>
      </c>
      <c r="N47" s="41">
        <f t="shared" si="2"/>
        <v>1.1968845906385384</v>
      </c>
      <c r="O47" s="41">
        <f t="shared" si="2"/>
        <v>1.2899615171752279</v>
      </c>
      <c r="P47" s="41">
        <f t="shared" si="2"/>
        <v>1.4417484684120809</v>
      </c>
      <c r="Q47" s="41">
        <f t="shared" si="2"/>
        <v>2.7378067773839425</v>
      </c>
    </row>
    <row r="48" spans="2:17" ht="12.75" customHeight="1" x14ac:dyDescent="0.2">
      <c r="B48" s="45">
        <v>36</v>
      </c>
      <c r="C48" s="48">
        <v>182</v>
      </c>
      <c r="D48" s="41">
        <f>AVERAGE($C$13:C48)</f>
        <v>176.30555555555554</v>
      </c>
      <c r="E48" s="30">
        <f>_xlfn.STDEV.S($C$13:C48)</f>
        <v>3.2321549153506539</v>
      </c>
      <c r="F48" s="41"/>
      <c r="G48" s="41">
        <f t="shared" si="2"/>
        <v>0.17300586363035608</v>
      </c>
      <c r="H48" s="41">
        <f t="shared" si="2"/>
        <v>0.36715344749745232</v>
      </c>
      <c r="I48" s="41">
        <f t="shared" si="2"/>
        <v>0.63014356537542693</v>
      </c>
      <c r="J48" s="41">
        <f t="shared" si="2"/>
        <v>0.70364648272919428</v>
      </c>
      <c r="K48" s="41">
        <f t="shared" si="2"/>
        <v>0.79286819662692587</v>
      </c>
      <c r="L48" s="41">
        <f t="shared" si="2"/>
        <v>0.91015998737592796</v>
      </c>
      <c r="M48" s="41">
        <f t="shared" si="2"/>
        <v>1.0936038864977802</v>
      </c>
      <c r="N48" s="41">
        <f t="shared" si="2"/>
        <v>1.2186235581165989</v>
      </c>
      <c r="O48" s="41">
        <f t="shared" si="2"/>
        <v>1.3131828188352939</v>
      </c>
      <c r="P48" s="41">
        <f t="shared" si="2"/>
        <v>1.4672936039364195</v>
      </c>
      <c r="Q48" s="41">
        <f t="shared" si="2"/>
        <v>2.7776447340381334</v>
      </c>
    </row>
    <row r="49" spans="2:17" ht="12.75" customHeight="1" x14ac:dyDescent="0.2">
      <c r="B49" s="45">
        <v>37</v>
      </c>
      <c r="C49" s="48">
        <v>181</v>
      </c>
      <c r="D49" s="41">
        <f>AVERAGE($C$13:C49)</f>
        <v>176.43243243243242</v>
      </c>
      <c r="E49" s="30">
        <f>_xlfn.STDEV.S($C$13:C49)</f>
        <v>3.2790627094113729</v>
      </c>
      <c r="F49" s="41"/>
      <c r="G49" s="41">
        <f t="shared" si="2"/>
        <v>0.1730906746055739</v>
      </c>
      <c r="H49" s="41">
        <f t="shared" si="2"/>
        <v>0.36730700116794879</v>
      </c>
      <c r="I49" s="41">
        <f t="shared" si="2"/>
        <v>0.63029501659461629</v>
      </c>
      <c r="J49" s="41">
        <f t="shared" si="2"/>
        <v>0.70376936093718989</v>
      </c>
      <c r="K49" s="41">
        <f t="shared" si="2"/>
        <v>0.79293622259314267</v>
      </c>
      <c r="L49" s="41">
        <f t="shared" si="2"/>
        <v>0.91011839590481314</v>
      </c>
      <c r="M49" s="41">
        <f t="shared" si="2"/>
        <v>1.0932939395005226</v>
      </c>
      <c r="N49" s="41">
        <f t="shared" si="2"/>
        <v>1.2180548914855422</v>
      </c>
      <c r="O49" s="41">
        <f t="shared" si="2"/>
        <v>1.3123738848432569</v>
      </c>
      <c r="P49" s="41">
        <f t="shared" si="2"/>
        <v>1.4660050587391251</v>
      </c>
      <c r="Q49" s="41">
        <f t="shared" si="2"/>
        <v>2.7670786016684787</v>
      </c>
    </row>
    <row r="50" spans="2:17" ht="12.75" customHeight="1" x14ac:dyDescent="0.2">
      <c r="B50" s="45">
        <v>38</v>
      </c>
      <c r="C50" s="48">
        <v>175</v>
      </c>
      <c r="D50" s="41">
        <f>AVERAGE($C$13:C50)</f>
        <v>176.39473684210526</v>
      </c>
      <c r="E50" s="30">
        <f>_xlfn.STDEV.S($C$13:C50)</f>
        <v>3.2427838697905131</v>
      </c>
      <c r="F50" s="41"/>
      <c r="G50" s="41">
        <f t="shared" si="2"/>
        <v>0.16887332923631987</v>
      </c>
      <c r="H50" s="41">
        <f t="shared" si="2"/>
        <v>0.35833320950848208</v>
      </c>
      <c r="I50" s="41">
        <f t="shared" si="2"/>
        <v>0.61479274701847086</v>
      </c>
      <c r="J50" s="41">
        <f t="shared" si="2"/>
        <v>0.68641735268072834</v>
      </c>
      <c r="K50" s="41">
        <f t="shared" si="2"/>
        <v>0.77332082646539602</v>
      </c>
      <c r="L50" s="41">
        <f t="shared" si="2"/>
        <v>0.88749392461607957</v>
      </c>
      <c r="M50" s="41">
        <f t="shared" si="2"/>
        <v>1.0658765347423684</v>
      </c>
      <c r="N50" s="41">
        <f t="shared" si="2"/>
        <v>1.187303219217579</v>
      </c>
      <c r="O50" s="41">
        <f t="shared" si="2"/>
        <v>1.2790604924772118</v>
      </c>
      <c r="P50" s="41">
        <f t="shared" si="2"/>
        <v>1.4284380636812808</v>
      </c>
      <c r="Q50" s="41">
        <f t="shared" si="2"/>
        <v>2.6887282495472693</v>
      </c>
    </row>
    <row r="51" spans="2:17" ht="12.75" customHeight="1" x14ac:dyDescent="0.2">
      <c r="B51" s="45">
        <v>39</v>
      </c>
      <c r="C51" s="48">
        <v>173</v>
      </c>
      <c r="D51" s="41">
        <f>AVERAGE($C$13:C51)</f>
        <v>176.30769230769232</v>
      </c>
      <c r="E51" s="30">
        <f>_xlfn.STDEV.S($C$13:C51)</f>
        <v>3.2456760398206077</v>
      </c>
      <c r="F51" s="41"/>
      <c r="G51" s="41">
        <f t="shared" si="2"/>
        <v>0.16681016516778541</v>
      </c>
      <c r="H51" s="41">
        <f t="shared" si="2"/>
        <v>0.35393257704736386</v>
      </c>
      <c r="I51" s="41">
        <f t="shared" si="2"/>
        <v>0.60714597584900121</v>
      </c>
      <c r="J51" s="41">
        <f t="shared" si="2"/>
        <v>0.67783988469866197</v>
      </c>
      <c r="K51" s="41">
        <f t="shared" si="2"/>
        <v>0.76359675970545426</v>
      </c>
      <c r="L51" s="41">
        <f t="shared" si="2"/>
        <v>0.87623118486110718</v>
      </c>
      <c r="M51" s="41">
        <f t="shared" si="2"/>
        <v>1.0521264593914748</v>
      </c>
      <c r="N51" s="41">
        <f t="shared" si="2"/>
        <v>1.1717948398311602</v>
      </c>
      <c r="O51" s="41">
        <f t="shared" si="2"/>
        <v>1.2621851556373211</v>
      </c>
      <c r="P51" s="41">
        <f t="shared" si="2"/>
        <v>1.4092618670782269</v>
      </c>
      <c r="Q51" s="41">
        <f t="shared" si="2"/>
        <v>2.6457187850791035</v>
      </c>
    </row>
    <row r="52" spans="2:17" ht="12.75" customHeight="1" x14ac:dyDescent="0.2">
      <c r="B52" s="45">
        <v>40</v>
      </c>
      <c r="C52" s="48">
        <v>177</v>
      </c>
      <c r="D52" s="41">
        <f>AVERAGE($C$13:C52)</f>
        <v>176.32499999999999</v>
      </c>
      <c r="E52" s="30">
        <f>_xlfn.STDEV.S($C$13:C52)</f>
        <v>3.2056640577705653</v>
      </c>
      <c r="F52" s="41"/>
      <c r="G52" s="41">
        <f t="shared" si="2"/>
        <v>0.16265103024588309</v>
      </c>
      <c r="H52" s="41">
        <f t="shared" si="2"/>
        <v>0.34508678403385273</v>
      </c>
      <c r="I52" s="41">
        <f t="shared" si="2"/>
        <v>0.59188237849504632</v>
      </c>
      <c r="J52" s="41">
        <f t="shared" si="2"/>
        <v>0.66076224433174013</v>
      </c>
      <c r="K52" s="41">
        <f t="shared" si="2"/>
        <v>0.74430250919049235</v>
      </c>
      <c r="L52" s="41">
        <f t="shared" si="2"/>
        <v>0.85399579036552542</v>
      </c>
      <c r="M52" s="41">
        <f t="shared" si="2"/>
        <v>1.0252211031329019</v>
      </c>
      <c r="N52" s="41">
        <f t="shared" si="2"/>
        <v>1.1416522022485287</v>
      </c>
      <c r="O52" s="41">
        <f t="shared" si="2"/>
        <v>1.2295619570336722</v>
      </c>
      <c r="P52" s="41">
        <f t="shared" si="2"/>
        <v>1.372532853978329</v>
      </c>
      <c r="Q52" s="41">
        <f t="shared" si="2"/>
        <v>2.5704122812917709</v>
      </c>
    </row>
    <row r="53" spans="2:17" ht="12.75" customHeight="1" x14ac:dyDescent="0.2">
      <c r="B53" s="45">
        <v>41</v>
      </c>
      <c r="C53" s="48">
        <v>176</v>
      </c>
      <c r="D53" s="41">
        <f>AVERAGE($C$13:C53)</f>
        <v>176.3170731707317</v>
      </c>
      <c r="E53" s="30">
        <f>_xlfn.STDEV.S($C$13:C53)</f>
        <v>3.1657465501066553</v>
      </c>
      <c r="F53" s="41"/>
      <c r="G53" s="41">
        <f t="shared" si="2"/>
        <v>0.15862667640604816</v>
      </c>
      <c r="H53" s="41">
        <f t="shared" si="2"/>
        <v>0.33652904835390179</v>
      </c>
      <c r="I53" s="41">
        <f t="shared" si="2"/>
        <v>0.57712177631398431</v>
      </c>
      <c r="J53" s="41">
        <f t="shared" si="2"/>
        <v>0.64424982724812263</v>
      </c>
      <c r="K53" s="41">
        <f t="shared" si="2"/>
        <v>0.72565057587628312</v>
      </c>
      <c r="L53" s="41">
        <f t="shared" si="2"/>
        <v>0.83250696670819369</v>
      </c>
      <c r="M53" s="41">
        <f t="shared" si="2"/>
        <v>0.9992329067993726</v>
      </c>
      <c r="N53" s="41">
        <f t="shared" si="2"/>
        <v>1.1125489092249805</v>
      </c>
      <c r="O53" s="41">
        <f t="shared" si="2"/>
        <v>1.1980740189850703</v>
      </c>
      <c r="P53" s="41">
        <f t="shared" si="2"/>
        <v>1.3371023703911527</v>
      </c>
      <c r="Q53" s="41">
        <f t="shared" si="2"/>
        <v>2.4982129785211336</v>
      </c>
    </row>
    <row r="54" spans="2:17" ht="12.75" customHeight="1" x14ac:dyDescent="0.2">
      <c r="B54" s="45">
        <v>42</v>
      </c>
      <c r="C54" s="48">
        <v>174</v>
      </c>
      <c r="D54" s="41">
        <f>AVERAGE($C$13:C54)</f>
        <v>176.26190476190476</v>
      </c>
      <c r="E54" s="30">
        <f>_xlfn.STDEV.S($C$13:C54)</f>
        <v>3.1472754288201101</v>
      </c>
      <c r="F54" s="41"/>
      <c r="G54" s="41">
        <f t="shared" si="2"/>
        <v>0.15578623096412353</v>
      </c>
      <c r="H54" s="41">
        <f t="shared" si="2"/>
        <v>0.3304847837701067</v>
      </c>
      <c r="I54" s="41">
        <f t="shared" si="2"/>
        <v>0.5666791948434643</v>
      </c>
      <c r="J54" s="41">
        <f t="shared" si="2"/>
        <v>0.63256082898269916</v>
      </c>
      <c r="K54" s="41">
        <f t="shared" si="2"/>
        <v>0.71243629829199984</v>
      </c>
      <c r="L54" s="41">
        <f t="shared" si="2"/>
        <v>0.81726469740030605</v>
      </c>
      <c r="M54" s="41">
        <f t="shared" si="2"/>
        <v>0.98076006579420238</v>
      </c>
      <c r="N54" s="41">
        <f t="shared" si="2"/>
        <v>1.0918285877397735</v>
      </c>
      <c r="O54" s="41">
        <f t="shared" si="2"/>
        <v>1.1756270044494921</v>
      </c>
      <c r="P54" s="41">
        <f t="shared" si="2"/>
        <v>1.311788565715877</v>
      </c>
      <c r="Q54" s="41">
        <f t="shared" si="2"/>
        <v>2.4454891425453953</v>
      </c>
    </row>
    <row r="55" spans="2:17" ht="12.75" customHeight="1" x14ac:dyDescent="0.2">
      <c r="B55" s="45">
        <v>43</v>
      </c>
      <c r="C55" s="48">
        <v>179</v>
      </c>
      <c r="D55" s="41">
        <f>AVERAGE($C$13:C55)</f>
        <v>176.32558139534885</v>
      </c>
      <c r="E55" s="30">
        <f>_xlfn.STDEV.S($C$13:C55)</f>
        <v>3.1374916447056873</v>
      </c>
      <c r="F55" s="41"/>
      <c r="G55" s="41">
        <f t="shared" si="2"/>
        <v>0.15346090272393947</v>
      </c>
      <c r="H55" s="41">
        <f t="shared" si="2"/>
        <v>0.32553475695392425</v>
      </c>
      <c r="I55" s="41">
        <f t="shared" si="2"/>
        <v>0.55811913378971334</v>
      </c>
      <c r="J55" s="41">
        <f t="shared" si="2"/>
        <v>0.62297579260650027</v>
      </c>
      <c r="K55" s="41">
        <f t="shared" si="2"/>
        <v>0.70159559400053551</v>
      </c>
      <c r="L55" s="41">
        <f t="shared" si="2"/>
        <v>0.80475195440877467</v>
      </c>
      <c r="M55" s="41">
        <f t="shared" si="2"/>
        <v>0.96557740609550979</v>
      </c>
      <c r="N55" s="41">
        <f t="shared" si="2"/>
        <v>1.0747836490083711</v>
      </c>
      <c r="O55" s="41">
        <f t="shared" si="2"/>
        <v>1.1571485600972096</v>
      </c>
      <c r="P55" s="41">
        <f t="shared" si="2"/>
        <v>1.290924815346127</v>
      </c>
      <c r="Q55" s="41">
        <f t="shared" si="2"/>
        <v>2.4015318092257609</v>
      </c>
    </row>
    <row r="56" spans="2:17" ht="12.75" customHeight="1" x14ac:dyDescent="0.2">
      <c r="B56" s="45">
        <v>44</v>
      </c>
      <c r="C56" s="48">
        <v>182</v>
      </c>
      <c r="D56" s="41">
        <f>AVERAGE($C$13:C56)</f>
        <v>176.45454545454547</v>
      </c>
      <c r="E56" s="30">
        <f>_xlfn.STDEV.S($C$13:C56)</f>
        <v>3.2166322519674941</v>
      </c>
      <c r="F56" s="41"/>
      <c r="G56" s="41">
        <f t="shared" si="2"/>
        <v>0.15550993656767254</v>
      </c>
      <c r="H56" s="41">
        <f t="shared" si="2"/>
        <v>0.3298648565727425</v>
      </c>
      <c r="I56" s="41">
        <f t="shared" si="2"/>
        <v>0.56547315654361452</v>
      </c>
      <c r="J56" s="41">
        <f t="shared" si="2"/>
        <v>0.63115563916743067</v>
      </c>
      <c r="K56" s="41">
        <f t="shared" si="2"/>
        <v>0.71076398497627691</v>
      </c>
      <c r="L56" s="41">
        <f t="shared" si="2"/>
        <v>0.81519414820201297</v>
      </c>
      <c r="M56" s="41">
        <f t="shared" si="2"/>
        <v>0.97794558932190123</v>
      </c>
      <c r="N56" s="41">
        <f t="shared" si="2"/>
        <v>1.0884128740544625</v>
      </c>
      <c r="O56" s="41">
        <f t="shared" si="2"/>
        <v>1.1717014411157947</v>
      </c>
      <c r="P56" s="41">
        <f t="shared" si="2"/>
        <v>1.3069238786631434</v>
      </c>
      <c r="Q56" s="41">
        <f t="shared" si="2"/>
        <v>2.4264314854828322</v>
      </c>
    </row>
    <row r="57" spans="2:17" ht="12.75" customHeight="1" x14ac:dyDescent="0.2">
      <c r="B57" s="45">
        <v>45</v>
      </c>
      <c r="C57" s="48">
        <v>175</v>
      </c>
      <c r="D57" s="41">
        <f>AVERAGE($C$13:C57)</f>
        <v>176.42222222222222</v>
      </c>
      <c r="E57" s="30">
        <f>_xlfn.STDEV.S($C$13:C57)</f>
        <v>3.1872536545725172</v>
      </c>
      <c r="F57" s="41"/>
      <c r="G57" s="41">
        <f t="shared" si="2"/>
        <v>0.15234567521536152</v>
      </c>
      <c r="H57" s="41">
        <f t="shared" si="2"/>
        <v>0.32313746998073145</v>
      </c>
      <c r="I57" s="41">
        <f t="shared" si="2"/>
        <v>0.55387546798988341</v>
      </c>
      <c r="J57" s="41">
        <f t="shared" si="2"/>
        <v>0.61818395645077462</v>
      </c>
      <c r="K57" s="41">
        <f t="shared" si="2"/>
        <v>0.69611529564068442</v>
      </c>
      <c r="L57" s="41">
        <f t="shared" si="2"/>
        <v>0.79832384155865488</v>
      </c>
      <c r="M57" s="41">
        <f t="shared" si="2"/>
        <v>0.95755700506253849</v>
      </c>
      <c r="N57" s="41">
        <f t="shared" si="2"/>
        <v>1.0655926071022446</v>
      </c>
      <c r="O57" s="41">
        <f t="shared" si="2"/>
        <v>1.1470221634583031</v>
      </c>
      <c r="P57" s="41">
        <f t="shared" si="2"/>
        <v>1.2791760399357905</v>
      </c>
      <c r="Q57" s="41">
        <f t="shared" si="2"/>
        <v>2.3703912696104767</v>
      </c>
    </row>
    <row r="58" spans="2:17" ht="12.75" customHeight="1" x14ac:dyDescent="0.2">
      <c r="B58" s="45">
        <v>46</v>
      </c>
      <c r="C58" s="48">
        <v>174</v>
      </c>
      <c r="D58" s="41">
        <f>AVERAGE($C$13:C58)</f>
        <v>176.36956521739131</v>
      </c>
      <c r="E58" s="30">
        <f>_xlfn.STDEV.S($C$13:C58)</f>
        <v>3.1718112291607059</v>
      </c>
      <c r="F58" s="41"/>
      <c r="G58" s="41">
        <f t="shared" si="2"/>
        <v>0.14992970277268397</v>
      </c>
      <c r="H58" s="41">
        <f t="shared" si="2"/>
        <v>0.31799851077703073</v>
      </c>
      <c r="I58" s="41">
        <f t="shared" si="2"/>
        <v>0.54500572159804073</v>
      </c>
      <c r="J58" s="41">
        <f t="shared" si="2"/>
        <v>0.60825913329134473</v>
      </c>
      <c r="K58" s="41">
        <f t="shared" si="2"/>
        <v>0.68490090008700066</v>
      </c>
      <c r="L58" s="41">
        <f t="shared" si="2"/>
        <v>0.78539774322809386</v>
      </c>
      <c r="M58" s="41">
        <f t="shared" si="2"/>
        <v>0.94191166773622115</v>
      </c>
      <c r="N58" s="41">
        <f t="shared" si="2"/>
        <v>1.0480613543972437</v>
      </c>
      <c r="O58" s="41">
        <f t="shared" si="2"/>
        <v>1.1280454120675616</v>
      </c>
      <c r="P58" s="41">
        <f t="shared" si="2"/>
        <v>1.2578060913373499</v>
      </c>
      <c r="Q58" s="41">
        <f t="shared" si="2"/>
        <v>2.3265592849361605</v>
      </c>
    </row>
    <row r="59" spans="2:17" ht="12.75" customHeight="1" x14ac:dyDescent="0.2">
      <c r="B59" s="45">
        <v>47</v>
      </c>
      <c r="C59" s="48">
        <v>176</v>
      </c>
      <c r="D59" s="41">
        <f>AVERAGE($C$13:C59)</f>
        <v>176.36170212765958</v>
      </c>
      <c r="E59" s="30">
        <f>_xlfn.STDEV.S($C$13:C59)</f>
        <v>3.1376086983761726</v>
      </c>
      <c r="F59" s="41"/>
      <c r="G59" s="41">
        <f t="shared" si="2"/>
        <v>0.14670714016882769</v>
      </c>
      <c r="H59" s="41">
        <f t="shared" si="2"/>
        <v>0.31114995456010186</v>
      </c>
      <c r="I59" s="41">
        <f t="shared" si="2"/>
        <v>0.53321091648097807</v>
      </c>
      <c r="J59" s="41">
        <f t="shared" si="2"/>
        <v>0.59507181591664648</v>
      </c>
      <c r="K59" s="41">
        <f t="shared" si="2"/>
        <v>0.67001604987764529</v>
      </c>
      <c r="L59" s="41">
        <f t="shared" si="2"/>
        <v>0.76826792220361473</v>
      </c>
      <c r="M59" s="41">
        <f t="shared" si="2"/>
        <v>0.92123642572705788</v>
      </c>
      <c r="N59" s="41">
        <f t="shared" si="2"/>
        <v>1.0249432723518446</v>
      </c>
      <c r="O59" s="41">
        <f t="shared" si="2"/>
        <v>1.1030641968050399</v>
      </c>
      <c r="P59" s="41">
        <f t="shared" si="2"/>
        <v>1.2297581190015217</v>
      </c>
      <c r="Q59" s="41">
        <f t="shared" si="2"/>
        <v>2.2707373925969758</v>
      </c>
    </row>
    <row r="60" spans="2:17" ht="12.75" customHeight="1" x14ac:dyDescent="0.2">
      <c r="B60" s="45">
        <v>48</v>
      </c>
      <c r="C60" s="48">
        <v>180</v>
      </c>
      <c r="D60" s="41">
        <f>AVERAGE($C$13:C60)</f>
        <v>176.4375</v>
      </c>
      <c r="E60" s="30">
        <f>_xlfn.STDEV.S($C$13:C60)</f>
        <v>3.1481588675476893</v>
      </c>
      <c r="F60" s="41"/>
      <c r="G60" s="41">
        <f t="shared" si="2"/>
        <v>0.14564045321781649</v>
      </c>
      <c r="H60" s="41">
        <f t="shared" si="2"/>
        <v>0.30887475195062891</v>
      </c>
      <c r="I60" s="41">
        <f t="shared" si="2"/>
        <v>0.52925750474935385</v>
      </c>
      <c r="J60" s="41">
        <f t="shared" si="2"/>
        <v>0.59063732660974344</v>
      </c>
      <c r="K60" s="41">
        <f t="shared" si="2"/>
        <v>0.66498897671578849</v>
      </c>
      <c r="L60" s="41">
        <f t="shared" si="2"/>
        <v>0.76244586255042524</v>
      </c>
      <c r="M60" s="41">
        <f t="shared" si="2"/>
        <v>0.91413004598761605</v>
      </c>
      <c r="N60" s="41">
        <f t="shared" si="2"/>
        <v>1.0169298365860753</v>
      </c>
      <c r="O60" s="41">
        <f t="shared" si="2"/>
        <v>1.0943461926082318</v>
      </c>
      <c r="P60" s="41">
        <f t="shared" si="2"/>
        <v>1.2198556094428226</v>
      </c>
      <c r="Q60" s="41">
        <f t="shared" si="2"/>
        <v>2.2487236482621471</v>
      </c>
    </row>
    <row r="61" spans="2:17" ht="12.75" customHeight="1" x14ac:dyDescent="0.2">
      <c r="B61" s="45">
        <v>49</v>
      </c>
      <c r="C61" s="48">
        <v>174</v>
      </c>
      <c r="D61" s="41">
        <f>AVERAGE($C$13:C61)</f>
        <v>176.38775510204081</v>
      </c>
      <c r="E61" s="30">
        <f>_xlfn.STDEV.S($C$13:C61)</f>
        <v>3.134594116007499</v>
      </c>
      <c r="F61" s="41"/>
      <c r="G61" s="41">
        <f t="shared" si="2"/>
        <v>0.14350802384053241</v>
      </c>
      <c r="H61" s="41">
        <f t="shared" si="2"/>
        <v>0.30434013625924783</v>
      </c>
      <c r="I61" s="41">
        <f t="shared" si="2"/>
        <v>0.52143605104808533</v>
      </c>
      <c r="J61" s="41">
        <f t="shared" si="2"/>
        <v>0.581887637599247</v>
      </c>
      <c r="K61" s="41">
        <f t="shared" si="2"/>
        <v>0.65510567356586702</v>
      </c>
      <c r="L61" s="41">
        <f t="shared" si="2"/>
        <v>0.75105958519953708</v>
      </c>
      <c r="M61" s="41">
        <f t="shared" si="2"/>
        <v>0.9003605543841543</v>
      </c>
      <c r="N61" s="41">
        <f t="shared" si="2"/>
        <v>1.0015109291546767</v>
      </c>
      <c r="O61" s="41">
        <f t="shared" si="2"/>
        <v>1.0776650712719367</v>
      </c>
      <c r="P61" s="41">
        <f t="shared" si="2"/>
        <v>1.2010887086871092</v>
      </c>
      <c r="Q61" s="41">
        <f t="shared" si="2"/>
        <v>2.2106228292214127</v>
      </c>
    </row>
    <row r="62" spans="2:17" ht="12.75" customHeight="1" x14ac:dyDescent="0.2">
      <c r="B62" s="45">
        <v>50</v>
      </c>
      <c r="C62" s="48">
        <v>173</v>
      </c>
      <c r="D62" s="41">
        <f>AVERAGE($C$13:C62)</f>
        <v>176.32</v>
      </c>
      <c r="E62" s="30">
        <f>_xlfn.STDEV.S($C$13:C62)</f>
        <v>3.1392186731017984</v>
      </c>
      <c r="F62" s="41"/>
      <c r="G62" s="41">
        <f t="shared" si="2"/>
        <v>0.14225860810635016</v>
      </c>
      <c r="H62" s="41">
        <f t="shared" si="2"/>
        <v>0.30167892715654582</v>
      </c>
      <c r="I62" s="41">
        <f t="shared" si="2"/>
        <v>0.51682768908059029</v>
      </c>
      <c r="J62" s="41">
        <f t="shared" si="2"/>
        <v>0.57672491556093997</v>
      </c>
      <c r="K62" s="41">
        <f t="shared" si="2"/>
        <v>0.64926277105781194</v>
      </c>
      <c r="L62" s="41">
        <f t="shared" si="2"/>
        <v>0.74430906456260137</v>
      </c>
      <c r="M62" s="41">
        <f t="shared" si="2"/>
        <v>0.89215607560900845</v>
      </c>
      <c r="N62" s="41">
        <f t="shared" si="2"/>
        <v>0.99228887957079881</v>
      </c>
      <c r="O62" s="41">
        <f t="shared" si="2"/>
        <v>1.067657858642088</v>
      </c>
      <c r="P62" s="41">
        <f t="shared" si="2"/>
        <v>1.1897715454691269</v>
      </c>
      <c r="Q62" s="41">
        <f t="shared" si="2"/>
        <v>2.1864749055630543</v>
      </c>
    </row>
    <row r="63" spans="2:17" ht="12.75" customHeight="1" x14ac:dyDescent="0.2">
      <c r="B63" s="45">
        <v>51</v>
      </c>
      <c r="C63" s="48">
        <v>177</v>
      </c>
      <c r="D63" s="41">
        <f>AVERAGE($C$13:C63)</f>
        <v>176.33333333333334</v>
      </c>
      <c r="E63" s="30">
        <f>_xlfn.STDEV.S($C$13:C63)</f>
        <v>3.1091263510296065</v>
      </c>
      <c r="F63" s="41"/>
      <c r="G63" s="41">
        <f t="shared" si="2"/>
        <v>0.13949106437207909</v>
      </c>
      <c r="H63" s="41">
        <f t="shared" si="2"/>
        <v>0.29579910271512611</v>
      </c>
      <c r="I63" s="41">
        <f t="shared" si="2"/>
        <v>0.50670861042848225</v>
      </c>
      <c r="J63" s="41">
        <f t="shared" si="2"/>
        <v>0.56541418981748237</v>
      </c>
      <c r="K63" s="41">
        <f t="shared" si="2"/>
        <v>0.63650068673389182</v>
      </c>
      <c r="L63" s="41">
        <f t="shared" si="2"/>
        <v>0.72963000717500714</v>
      </c>
      <c r="M63" s="41">
        <f t="shared" si="2"/>
        <v>0.87445587749274956</v>
      </c>
      <c r="N63" s="41">
        <f t="shared" si="2"/>
        <v>0.97251197269283651</v>
      </c>
      <c r="O63" s="41">
        <f t="shared" si="2"/>
        <v>1.046299927190576</v>
      </c>
      <c r="P63" s="41">
        <f t="shared" si="2"/>
        <v>1.165816853672607</v>
      </c>
      <c r="Q63" s="41">
        <f t="shared" si="2"/>
        <v>2.1393419145417498</v>
      </c>
    </row>
    <row r="64" spans="2:17" ht="12.75" customHeight="1" x14ac:dyDescent="0.2">
      <c r="B64" s="45">
        <v>52</v>
      </c>
      <c r="C64" s="48">
        <v>177</v>
      </c>
      <c r="D64" s="41">
        <f>AVERAGE($C$13:C64)</f>
        <v>176.34615384615384</v>
      </c>
      <c r="E64" s="30">
        <f>_xlfn.STDEV.S($C$13:C64)</f>
        <v>3.0798816846680257</v>
      </c>
      <c r="F64" s="41"/>
      <c r="G64" s="41">
        <f t="shared" si="2"/>
        <v>0.13682910945493004</v>
      </c>
      <c r="H64" s="41">
        <f t="shared" si="2"/>
        <v>0.29014403082537138</v>
      </c>
      <c r="I64" s="41">
        <f t="shared" si="2"/>
        <v>0.49697811767335354</v>
      </c>
      <c r="J64" s="41">
        <f t="shared" si="2"/>
        <v>0.55453854801438585</v>
      </c>
      <c r="K64" s="41">
        <f t="shared" si="2"/>
        <v>0.6242306374751958</v>
      </c>
      <c r="L64" s="41">
        <f t="shared" si="2"/>
        <v>0.71551879882080882</v>
      </c>
      <c r="M64" s="41">
        <f t="shared" si="2"/>
        <v>0.85744453652747332</v>
      </c>
      <c r="N64" s="41">
        <f t="shared" si="2"/>
        <v>0.95350829026871942</v>
      </c>
      <c r="O64" s="41">
        <f t="shared" si="2"/>
        <v>1.0257801437233631</v>
      </c>
      <c r="P64" s="41">
        <f t="shared" si="2"/>
        <v>1.1428083075917284</v>
      </c>
      <c r="Q64" s="41">
        <f t="shared" si="2"/>
        <v>2.0941998012101881</v>
      </c>
    </row>
    <row r="65" spans="2:17" ht="12.75" customHeight="1" x14ac:dyDescent="0.2">
      <c r="B65" s="45">
        <v>53</v>
      </c>
      <c r="C65" s="48">
        <v>179</v>
      </c>
      <c r="D65" s="41">
        <f>AVERAGE($C$13:C65)</f>
        <v>176.39622641509433</v>
      </c>
      <c r="E65" s="30">
        <f>_xlfn.STDEV.S($C$13:C65)</f>
        <v>3.071829964754845</v>
      </c>
      <c r="F65" s="41"/>
      <c r="G65" s="41">
        <f t="shared" si="2"/>
        <v>0.13516374571277948</v>
      </c>
      <c r="H65" s="41">
        <f t="shared" si="2"/>
        <v>0.28660293178834645</v>
      </c>
      <c r="I65" s="41">
        <f t="shared" si="2"/>
        <v>0.49087161523777634</v>
      </c>
      <c r="J65" s="41">
        <f t="shared" si="2"/>
        <v>0.54770788312755236</v>
      </c>
      <c r="K65" s="41">
        <f t="shared" si="2"/>
        <v>0.61651582896524082</v>
      </c>
      <c r="L65" s="41">
        <f t="shared" si="2"/>
        <v>0.70663223526890306</v>
      </c>
      <c r="M65" s="41">
        <f t="shared" si="2"/>
        <v>0.84670120069811861</v>
      </c>
      <c r="N65" s="41">
        <f t="shared" si="2"/>
        <v>0.94148088899975524</v>
      </c>
      <c r="O65" s="41">
        <f t="shared" si="2"/>
        <v>1.0127707193128797</v>
      </c>
      <c r="P65" s="41">
        <f t="shared" si="2"/>
        <v>1.1281773502469195</v>
      </c>
      <c r="Q65" s="41">
        <f t="shared" si="2"/>
        <v>2.0646255589691913</v>
      </c>
    </row>
    <row r="66" spans="2:17" ht="12.75" customHeight="1" x14ac:dyDescent="0.2">
      <c r="B66" s="45">
        <v>54</v>
      </c>
      <c r="C66" s="48">
        <v>175</v>
      </c>
      <c r="D66" s="41">
        <f>AVERAGE($C$13:C66)</f>
        <v>176.37037037037038</v>
      </c>
      <c r="E66" s="30">
        <f>_xlfn.STDEV.S($C$13:C66)</f>
        <v>3.0486390176991431</v>
      </c>
      <c r="F66" s="41"/>
      <c r="G66" s="41">
        <f t="shared" si="2"/>
        <v>0.13288215161965719</v>
      </c>
      <c r="H66" s="41">
        <f t="shared" si="2"/>
        <v>0.28175581795939192</v>
      </c>
      <c r="I66" s="41">
        <f t="shared" si="2"/>
        <v>0.48253101534613874</v>
      </c>
      <c r="J66" s="41">
        <f t="shared" si="2"/>
        <v>0.53838557531171838</v>
      </c>
      <c r="K66" s="41">
        <f t="shared" si="2"/>
        <v>0.60599807987650145</v>
      </c>
      <c r="L66" s="41">
        <f t="shared" si="2"/>
        <v>0.69453595310530147</v>
      </c>
      <c r="M66" s="41">
        <f t="shared" si="2"/>
        <v>0.8321182699288846</v>
      </c>
      <c r="N66" s="41">
        <f t="shared" si="2"/>
        <v>0.92518954615680038</v>
      </c>
      <c r="O66" s="41">
        <f t="shared" si="2"/>
        <v>0.99517927645502824</v>
      </c>
      <c r="P66" s="41">
        <f t="shared" si="2"/>
        <v>1.1084516358579852</v>
      </c>
      <c r="Q66" s="41">
        <f t="shared" si="2"/>
        <v>2.0259222548338705</v>
      </c>
    </row>
    <row r="67" spans="2:17" ht="12.75" customHeight="1" x14ac:dyDescent="0.2">
      <c r="B67" s="45">
        <v>55</v>
      </c>
      <c r="C67" s="48">
        <v>177</v>
      </c>
      <c r="D67" s="41">
        <f>AVERAGE($C$13:C67)</f>
        <v>176.38181818181818</v>
      </c>
      <c r="E67" s="30">
        <f>_xlfn.STDEV.S($C$13:C67)</f>
        <v>3.021471980557314</v>
      </c>
      <c r="F67" s="41"/>
      <c r="G67" s="41">
        <f t="shared" si="2"/>
        <v>0.13048269304488899</v>
      </c>
      <c r="H67" s="41">
        <f t="shared" si="2"/>
        <v>0.27665945219577437</v>
      </c>
      <c r="I67" s="41">
        <f t="shared" si="2"/>
        <v>0.47376635038685477</v>
      </c>
      <c r="J67" s="41">
        <f t="shared" si="2"/>
        <v>0.52859127055157673</v>
      </c>
      <c r="K67" s="41">
        <f t="shared" si="2"/>
        <v>0.59495081703157737</v>
      </c>
      <c r="L67" s="41">
        <f t="shared" si="2"/>
        <v>0.68183577893522029</v>
      </c>
      <c r="M67" s="41">
        <f t="shared" si="2"/>
        <v>0.81681829365818726</v>
      </c>
      <c r="N67" s="41">
        <f t="shared" si="2"/>
        <v>0.90810651178053114</v>
      </c>
      <c r="O67" s="41">
        <f t="shared" si="2"/>
        <v>0.9767411269143893</v>
      </c>
      <c r="P67" s="41">
        <f t="shared" si="2"/>
        <v>1.0877923862022107</v>
      </c>
      <c r="Q67" s="41">
        <f t="shared" si="2"/>
        <v>1.9857095484409655</v>
      </c>
    </row>
    <row r="68" spans="2:17" ht="12.75" customHeight="1" x14ac:dyDescent="0.2">
      <c r="B68" s="45">
        <v>56</v>
      </c>
      <c r="C68" s="48">
        <v>176</v>
      </c>
      <c r="D68" s="41">
        <f>AVERAGE($C$13:C68)</f>
        <v>176.375</v>
      </c>
      <c r="E68" s="30">
        <f>_xlfn.STDEV.S($C$13:C68)</f>
        <v>2.994312791093992</v>
      </c>
      <c r="F68" s="41"/>
      <c r="G68" s="41">
        <f t="shared" si="2"/>
        <v>0.12813816983964646</v>
      </c>
      <c r="H68" s="41">
        <f t="shared" si="2"/>
        <v>0.27168019367822732</v>
      </c>
      <c r="I68" s="41">
        <f t="shared" si="2"/>
        <v>0.46520488925576114</v>
      </c>
      <c r="J68" s="41">
        <f t="shared" si="2"/>
        <v>0.51902478294502252</v>
      </c>
      <c r="K68" s="41">
        <f t="shared" si="2"/>
        <v>0.58416164328588438</v>
      </c>
      <c r="L68" s="41">
        <f t="shared" si="2"/>
        <v>0.66943422183846091</v>
      </c>
      <c r="M68" s="41">
        <f t="shared" si="2"/>
        <v>0.80188220195405358</v>
      </c>
      <c r="N68" s="41">
        <f t="shared" si="2"/>
        <v>0.89143330592343017</v>
      </c>
      <c r="O68" s="41">
        <f t="shared" si="2"/>
        <v>0.95874841046634529</v>
      </c>
      <c r="P68" s="41">
        <f t="shared" si="2"/>
        <v>1.0676382733447216</v>
      </c>
      <c r="Q68" s="41">
        <f t="shared" si="2"/>
        <v>1.9466052020157893</v>
      </c>
    </row>
    <row r="69" spans="2:17" ht="12.75" customHeight="1" x14ac:dyDescent="0.2">
      <c r="B69" s="45">
        <v>57</v>
      </c>
      <c r="C69" s="48">
        <v>177</v>
      </c>
      <c r="D69" s="41">
        <f>AVERAGE($C$13:C69)</f>
        <v>176.38596491228071</v>
      </c>
      <c r="E69" s="30">
        <f>_xlfn.STDEV.S($C$13:C69)</f>
        <v>2.9686119048477866</v>
      </c>
      <c r="F69" s="41"/>
      <c r="G69" s="41">
        <f t="shared" si="2"/>
        <v>0.12590775553266495</v>
      </c>
      <c r="H69" s="41">
        <f t="shared" si="2"/>
        <v>0.26694345484071524</v>
      </c>
      <c r="I69" s="41">
        <f t="shared" si="2"/>
        <v>0.45706117495002552</v>
      </c>
      <c r="J69" s="41">
        <f t="shared" si="2"/>
        <v>0.50992539183353491</v>
      </c>
      <c r="K69" s="41">
        <f t="shared" si="2"/>
        <v>0.5738997386983784</v>
      </c>
      <c r="L69" s="41">
        <f t="shared" si="2"/>
        <v>0.65763953668151454</v>
      </c>
      <c r="M69" s="41">
        <f t="shared" si="2"/>
        <v>0.78767876265810699</v>
      </c>
      <c r="N69" s="41">
        <f t="shared" si="2"/>
        <v>0.87557946951916799</v>
      </c>
      <c r="O69" s="41">
        <f t="shared" si="2"/>
        <v>0.94164123340275763</v>
      </c>
      <c r="P69" s="41">
        <f t="shared" si="2"/>
        <v>1.0484786806487452</v>
      </c>
      <c r="Q69" s="41">
        <f t="shared" si="2"/>
        <v>1.9094865487781398</v>
      </c>
    </row>
    <row r="70" spans="2:17" ht="12.75" customHeight="1" x14ac:dyDescent="0.2">
      <c r="B70" s="45">
        <v>58</v>
      </c>
      <c r="C70" s="48">
        <v>183</v>
      </c>
      <c r="D70" s="41">
        <f>AVERAGE($C$13:C70)</f>
        <v>176.5</v>
      </c>
      <c r="E70" s="30">
        <f>_xlfn.STDEV.S($C$13:C70)</f>
        <v>3.0679440512751182</v>
      </c>
      <c r="F70" s="41"/>
      <c r="G70" s="41">
        <f t="shared" si="2"/>
        <v>0.12898298077138898</v>
      </c>
      <c r="H70" s="41">
        <f t="shared" si="2"/>
        <v>0.27345570312473649</v>
      </c>
      <c r="I70" s="41">
        <f t="shared" ref="I70:Q112" si="3">_xlfn.T.INV.2T(1-I$11,$B70-1)*$E70/SQRT($B70)</f>
        <v>0.46817897823946814</v>
      </c>
      <c r="J70" s="41">
        <f t="shared" si="3"/>
        <v>0.52231573144641708</v>
      </c>
      <c r="K70" s="41">
        <f t="shared" si="3"/>
        <v>0.5878242448763894</v>
      </c>
      <c r="L70" s="41">
        <f t="shared" si="3"/>
        <v>0.67356143763844967</v>
      </c>
      <c r="M70" s="41">
        <f t="shared" si="3"/>
        <v>0.80667476673976457</v>
      </c>
      <c r="N70" s="41">
        <f t="shared" si="3"/>
        <v>0.89663192147776793</v>
      </c>
      <c r="O70" s="41">
        <f t="shared" si="3"/>
        <v>0.96422662563420181</v>
      </c>
      <c r="P70" s="41">
        <f t="shared" si="3"/>
        <v>1.0735185292111566</v>
      </c>
      <c r="Q70" s="41">
        <f t="shared" si="3"/>
        <v>1.9529357854832086</v>
      </c>
    </row>
    <row r="71" spans="2:17" ht="12.75" customHeight="1" x14ac:dyDescent="0.2">
      <c r="B71" s="45">
        <v>59</v>
      </c>
      <c r="C71" s="48">
        <v>175</v>
      </c>
      <c r="D71" s="41">
        <f>AVERAGE($C$13:C71)</f>
        <v>176.47457627118644</v>
      </c>
      <c r="E71" s="30">
        <f>_xlfn.STDEV.S($C$13:C71)</f>
        <v>3.0476442694678676</v>
      </c>
      <c r="F71" s="41"/>
      <c r="G71" s="41">
        <f t="shared" ref="G71:H112" si="4">_xlfn.T.INV.2T(1-G$11,$B71-1)*$E71/SQRT($B71)</f>
        <v>0.12702845558527887</v>
      </c>
      <c r="H71" s="41">
        <f t="shared" si="4"/>
        <v>0.26930461768763331</v>
      </c>
      <c r="I71" s="41">
        <f t="shared" si="3"/>
        <v>0.46104109991493608</v>
      </c>
      <c r="J71" s="41">
        <f t="shared" si="3"/>
        <v>0.51433978307731387</v>
      </c>
      <c r="K71" s="41">
        <f t="shared" si="3"/>
        <v>0.57882866295442292</v>
      </c>
      <c r="L71" s="41">
        <f t="shared" si="3"/>
        <v>0.66322113455825504</v>
      </c>
      <c r="M71" s="41">
        <f t="shared" si="3"/>
        <v>0.79422042230375056</v>
      </c>
      <c r="N71" s="41">
        <f t="shared" si="3"/>
        <v>0.88272849099067285</v>
      </c>
      <c r="O71" s="41">
        <f t="shared" si="3"/>
        <v>0.94922238720840801</v>
      </c>
      <c r="P71" s="41">
        <f t="shared" si="3"/>
        <v>1.0567110022811173</v>
      </c>
      <c r="Q71" s="41">
        <f t="shared" si="3"/>
        <v>1.9203184547852947</v>
      </c>
    </row>
    <row r="72" spans="2:17" ht="12.75" customHeight="1" x14ac:dyDescent="0.2">
      <c r="B72" s="45">
        <v>60</v>
      </c>
      <c r="C72" s="48">
        <v>172</v>
      </c>
      <c r="D72" s="41">
        <f>AVERAGE($C$13:C72)</f>
        <v>176.4</v>
      </c>
      <c r="E72" s="30">
        <f>_xlfn.STDEV.S($C$13:C72)</f>
        <v>3.0764276002631732</v>
      </c>
      <c r="F72" s="41"/>
      <c r="G72" s="41">
        <f t="shared" si="4"/>
        <v>0.12714486714226708</v>
      </c>
      <c r="H72" s="41">
        <f t="shared" si="4"/>
        <v>0.26954434420248841</v>
      </c>
      <c r="I72" s="41">
        <f t="shared" si="3"/>
        <v>0.46142166241143362</v>
      </c>
      <c r="J72" s="41">
        <f t="shared" si="3"/>
        <v>0.51475206734687684</v>
      </c>
      <c r="K72" s="41">
        <f t="shared" si="3"/>
        <v>0.57927399281581049</v>
      </c>
      <c r="L72" s="41">
        <f t="shared" si="3"/>
        <v>0.66369982349732681</v>
      </c>
      <c r="M72" s="41">
        <f t="shared" si="3"/>
        <v>0.79472552020884868</v>
      </c>
      <c r="N72" s="41">
        <f t="shared" si="3"/>
        <v>0.88323169664635104</v>
      </c>
      <c r="O72" s="41">
        <f t="shared" si="3"/>
        <v>0.94971262922336785</v>
      </c>
      <c r="P72" s="41">
        <f t="shared" si="3"/>
        <v>1.0571576687019497</v>
      </c>
      <c r="Q72" s="41">
        <f t="shared" si="3"/>
        <v>1.9191621896898197</v>
      </c>
    </row>
    <row r="73" spans="2:17" ht="12.75" customHeight="1" x14ac:dyDescent="0.2">
      <c r="B73" s="45">
        <v>61</v>
      </c>
      <c r="C73" s="48">
        <v>179</v>
      </c>
      <c r="D73" s="41">
        <f>AVERAGE($C$13:C73)</f>
        <v>176.44262295081967</v>
      </c>
      <c r="E73" s="30">
        <f>_xlfn.STDEV.S($C$13:C73)</f>
        <v>3.0687923257851479</v>
      </c>
      <c r="F73" s="41"/>
      <c r="G73" s="41">
        <f t="shared" si="4"/>
        <v>0.12577563414374412</v>
      </c>
      <c r="H73" s="41">
        <f t="shared" si="4"/>
        <v>0.26663484142144711</v>
      </c>
      <c r="I73" s="41">
        <f t="shared" si="3"/>
        <v>0.45641248186422634</v>
      </c>
      <c r="J73" s="41">
        <f t="shared" si="3"/>
        <v>0.50915220285963247</v>
      </c>
      <c r="K73" s="41">
        <f t="shared" si="3"/>
        <v>0.57295438797117371</v>
      </c>
      <c r="L73" s="41">
        <f t="shared" si="3"/>
        <v>0.65642900399414683</v>
      </c>
      <c r="M73" s="41">
        <f t="shared" si="3"/>
        <v>0.78595420891836221</v>
      </c>
      <c r="N73" s="41">
        <f t="shared" si="3"/>
        <v>0.87342796950858193</v>
      </c>
      <c r="O73" s="41">
        <f t="shared" si="3"/>
        <v>0.93912238400362258</v>
      </c>
      <c r="P73" s="41">
        <f t="shared" si="3"/>
        <v>1.0452746688176915</v>
      </c>
      <c r="Q73" s="41">
        <f t="shared" si="3"/>
        <v>1.895713324103093</v>
      </c>
    </row>
    <row r="74" spans="2:17" ht="12.75" customHeight="1" x14ac:dyDescent="0.2">
      <c r="B74" s="45">
        <v>62</v>
      </c>
      <c r="C74" s="48">
        <v>174</v>
      </c>
      <c r="D74" s="41">
        <f>AVERAGE($C$13:C74)</f>
        <v>176.40322580645162</v>
      </c>
      <c r="E74" s="30">
        <f>_xlfn.STDEV.S($C$13:C74)</f>
        <v>3.0593028104260118</v>
      </c>
      <c r="F74" s="41"/>
      <c r="G74" s="41">
        <f t="shared" si="4"/>
        <v>0.12436204055691696</v>
      </c>
      <c r="H74" s="41">
        <f t="shared" si="4"/>
        <v>0.26363166799914994</v>
      </c>
      <c r="I74" s="41">
        <f t="shared" si="3"/>
        <v>0.4512445278995878</v>
      </c>
      <c r="J74" s="41">
        <f t="shared" si="3"/>
        <v>0.50337586442206528</v>
      </c>
      <c r="K74" s="41">
        <f t="shared" si="3"/>
        <v>0.56643717832625129</v>
      </c>
      <c r="L74" s="41">
        <f t="shared" si="3"/>
        <v>0.64893345834741667</v>
      </c>
      <c r="M74" s="41">
        <f t="shared" si="3"/>
        <v>0.77691744169571331</v>
      </c>
      <c r="N74" s="41">
        <f t="shared" si="3"/>
        <v>0.86333233890785832</v>
      </c>
      <c r="O74" s="41">
        <f t="shared" si="3"/>
        <v>0.92822099581112461</v>
      </c>
      <c r="P74" s="41">
        <f t="shared" si="3"/>
        <v>1.0330506662230681</v>
      </c>
      <c r="Q74" s="41">
        <f t="shared" si="3"/>
        <v>1.8717542497102528</v>
      </c>
    </row>
    <row r="75" spans="2:17" ht="12.75" customHeight="1" x14ac:dyDescent="0.2">
      <c r="B75" s="45">
        <v>63</v>
      </c>
      <c r="C75" s="48">
        <v>177</v>
      </c>
      <c r="D75" s="41">
        <f>AVERAGE($C$13:C75)</f>
        <v>176.4126984126984</v>
      </c>
      <c r="E75" s="30">
        <f>_xlfn.STDEV.S($C$13:C75)</f>
        <v>3.0354620237948402</v>
      </c>
      <c r="F75" s="41"/>
      <c r="G75" s="41">
        <f t="shared" si="4"/>
        <v>0.12240075263537974</v>
      </c>
      <c r="H75" s="41">
        <f t="shared" si="4"/>
        <v>0.25946783461027018</v>
      </c>
      <c r="I75" s="41">
        <f t="shared" si="3"/>
        <v>0.44409154943199475</v>
      </c>
      <c r="J75" s="41">
        <f t="shared" si="3"/>
        <v>0.49538584190740359</v>
      </c>
      <c r="K75" s="41">
        <f t="shared" si="3"/>
        <v>0.55742997475005973</v>
      </c>
      <c r="L75" s="41">
        <f t="shared" si="3"/>
        <v>0.63858699307611255</v>
      </c>
      <c r="M75" s="41">
        <f t="shared" si="3"/>
        <v>0.76447121103517934</v>
      </c>
      <c r="N75" s="41">
        <f t="shared" si="3"/>
        <v>0.8494512045894308</v>
      </c>
      <c r="O75" s="41">
        <f t="shared" si="3"/>
        <v>0.91325237675445092</v>
      </c>
      <c r="P75" s="41">
        <f t="shared" si="3"/>
        <v>1.0163055549001692</v>
      </c>
      <c r="Q75" s="41">
        <f t="shared" si="3"/>
        <v>1.8397143047999513</v>
      </c>
    </row>
    <row r="76" spans="2:17" ht="12.75" customHeight="1" x14ac:dyDescent="0.2">
      <c r="B76" s="45">
        <v>64</v>
      </c>
      <c r="C76" s="48">
        <v>175</v>
      </c>
      <c r="D76" s="41">
        <f>AVERAGE($C$13:C76)</f>
        <v>176.390625</v>
      </c>
      <c r="E76" s="30">
        <f>_xlfn.STDEV.S($C$13:C76)</f>
        <v>3.0164479662897112</v>
      </c>
      <c r="F76" s="41"/>
      <c r="G76" s="41">
        <f t="shared" si="4"/>
        <v>0.12067151257953931</v>
      </c>
      <c r="H76" s="41">
        <f t="shared" si="4"/>
        <v>0.25579628108198438</v>
      </c>
      <c r="I76" s="41">
        <f t="shared" si="3"/>
        <v>0.43778273659976846</v>
      </c>
      <c r="J76" s="41">
        <f t="shared" si="3"/>
        <v>0.48833815081918303</v>
      </c>
      <c r="K76" s="41">
        <f t="shared" si="3"/>
        <v>0.54948412999772422</v>
      </c>
      <c r="L76" s="41">
        <f t="shared" si="3"/>
        <v>0.62945811707338006</v>
      </c>
      <c r="M76" s="41">
        <f t="shared" si="3"/>
        <v>0.75348628318012101</v>
      </c>
      <c r="N76" s="41">
        <f t="shared" si="3"/>
        <v>0.83719697488368849</v>
      </c>
      <c r="O76" s="41">
        <f t="shared" si="3"/>
        <v>0.90003562691012673</v>
      </c>
      <c r="P76" s="41">
        <f t="shared" si="3"/>
        <v>1.0015154073916264</v>
      </c>
      <c r="Q76" s="41">
        <f t="shared" si="3"/>
        <v>1.8113226804781688</v>
      </c>
    </row>
    <row r="77" spans="2:17" ht="12.75" customHeight="1" x14ac:dyDescent="0.2">
      <c r="B77" s="45">
        <v>65</v>
      </c>
      <c r="C77" s="48">
        <v>179</v>
      </c>
      <c r="D77" s="41">
        <f>AVERAGE($C$13:C77)</f>
        <v>176.43076923076924</v>
      </c>
      <c r="E77" s="30">
        <f>_xlfn.STDEV.S($C$13:C77)</f>
        <v>3.0102389376158261</v>
      </c>
      <c r="F77" s="41"/>
      <c r="G77" s="41">
        <f t="shared" si="4"/>
        <v>0.11948503104336433</v>
      </c>
      <c r="H77" s="41">
        <f t="shared" si="4"/>
        <v>0.2532755777208418</v>
      </c>
      <c r="I77" s="41">
        <f t="shared" si="3"/>
        <v>0.43344492147090402</v>
      </c>
      <c r="J77" s="41">
        <f t="shared" si="3"/>
        <v>0.48348963574855647</v>
      </c>
      <c r="K77" s="41">
        <f t="shared" si="3"/>
        <v>0.54401368671783756</v>
      </c>
      <c r="L77" s="41">
        <f t="shared" si="3"/>
        <v>0.62316638244116895</v>
      </c>
      <c r="M77" s="41">
        <f t="shared" si="3"/>
        <v>0.74590068687968125</v>
      </c>
      <c r="N77" s="41">
        <f t="shared" si="3"/>
        <v>0.82872244238826143</v>
      </c>
      <c r="O77" s="41">
        <f t="shared" si="3"/>
        <v>0.89088464500918985</v>
      </c>
      <c r="P77" s="41">
        <f t="shared" si="3"/>
        <v>0.99125408163236706</v>
      </c>
      <c r="Q77" s="41">
        <f t="shared" si="3"/>
        <v>1.791215607974163</v>
      </c>
    </row>
    <row r="78" spans="2:17" ht="12.75" customHeight="1" x14ac:dyDescent="0.2">
      <c r="B78" s="45">
        <v>66</v>
      </c>
      <c r="C78" s="48">
        <v>179</v>
      </c>
      <c r="D78" s="41">
        <f>AVERAGE($C$13:C78)</f>
        <v>176.46969696969697</v>
      </c>
      <c r="E78" s="30">
        <f>_xlfn.STDEV.S($C$13:C78)</f>
        <v>3.0036884862023436</v>
      </c>
      <c r="F78" s="41"/>
      <c r="G78" s="41">
        <f t="shared" si="4"/>
        <v>0.11831051663094265</v>
      </c>
      <c r="H78" s="41">
        <f t="shared" si="4"/>
        <v>0.25078052555319208</v>
      </c>
      <c r="I78" s="41">
        <f t="shared" si="3"/>
        <v>0.42915220633653084</v>
      </c>
      <c r="J78" s="41">
        <f t="shared" si="3"/>
        <v>0.47869192302057151</v>
      </c>
      <c r="K78" s="41">
        <f t="shared" si="3"/>
        <v>0.53860115854679724</v>
      </c>
      <c r="L78" s="41">
        <f t="shared" si="3"/>
        <v>0.61694226672490715</v>
      </c>
      <c r="M78" s="41">
        <f t="shared" si="3"/>
        <v>0.73839879158770449</v>
      </c>
      <c r="N78" s="41">
        <f t="shared" si="3"/>
        <v>0.82034327249230088</v>
      </c>
      <c r="O78" s="41">
        <f t="shared" si="3"/>
        <v>0.88183825416382788</v>
      </c>
      <c r="P78" s="41">
        <f t="shared" si="3"/>
        <v>0.98111318467822173</v>
      </c>
      <c r="Q78" s="41">
        <f t="shared" si="3"/>
        <v>1.7714082144159153</v>
      </c>
    </row>
    <row r="79" spans="2:17" ht="12.75" customHeight="1" x14ac:dyDescent="0.2">
      <c r="B79" s="45">
        <v>67</v>
      </c>
      <c r="C79" s="48">
        <v>176</v>
      </c>
      <c r="D79" s="41">
        <f>AVERAGE($C$13:C79)</f>
        <v>176.46268656716418</v>
      </c>
      <c r="E79" s="30">
        <f>_xlfn.STDEV.S($C$13:C79)</f>
        <v>2.9813986864463615</v>
      </c>
      <c r="F79" s="41"/>
      <c r="G79" s="41">
        <f t="shared" si="4"/>
        <v>0.11654541014987893</v>
      </c>
      <c r="H79" s="41">
        <f t="shared" si="4"/>
        <v>0.24703390350106569</v>
      </c>
      <c r="I79" s="41">
        <f t="shared" si="3"/>
        <v>0.42271897654966917</v>
      </c>
      <c r="J79" s="41">
        <f t="shared" si="3"/>
        <v>0.47150711945274609</v>
      </c>
      <c r="K79" s="41">
        <f t="shared" si="3"/>
        <v>0.53050357632445488</v>
      </c>
      <c r="L79" s="41">
        <f t="shared" si="3"/>
        <v>0.60764388027929428</v>
      </c>
      <c r="M79" s="41">
        <f t="shared" si="3"/>
        <v>0.72722028017227192</v>
      </c>
      <c r="N79" s="41">
        <f t="shared" si="3"/>
        <v>0.807881937612139</v>
      </c>
      <c r="O79" s="41">
        <f t="shared" si="3"/>
        <v>0.86840585038169915</v>
      </c>
      <c r="P79" s="41">
        <f t="shared" si="3"/>
        <v>0.96609672936983237</v>
      </c>
      <c r="Q79" s="41">
        <f t="shared" si="3"/>
        <v>1.7428830093444128</v>
      </c>
    </row>
    <row r="80" spans="2:17" ht="12.75" customHeight="1" x14ac:dyDescent="0.2">
      <c r="B80" s="45">
        <v>68</v>
      </c>
      <c r="C80" s="48">
        <v>170</v>
      </c>
      <c r="D80" s="41">
        <f>AVERAGE($C$13:C80)</f>
        <v>176.36764705882354</v>
      </c>
      <c r="E80" s="30">
        <f>_xlfn.STDEV.S($C$13:C80)</f>
        <v>3.0610914635469793</v>
      </c>
      <c r="F80" s="41"/>
      <c r="G80" s="41">
        <f t="shared" si="4"/>
        <v>0.11877014725240166</v>
      </c>
      <c r="H80" s="41">
        <f t="shared" si="4"/>
        <v>0.25174443727396789</v>
      </c>
      <c r="I80" s="41">
        <f t="shared" si="3"/>
        <v>0.43075802932976903</v>
      </c>
      <c r="J80" s="41">
        <f t="shared" si="3"/>
        <v>0.48046515902146941</v>
      </c>
      <c r="K80" s="41">
        <f t="shared" si="3"/>
        <v>0.540569047595993</v>
      </c>
      <c r="L80" s="41">
        <f t="shared" si="3"/>
        <v>0.61915025255287215</v>
      </c>
      <c r="M80" s="41">
        <f t="shared" si="3"/>
        <v>0.74094198505525677</v>
      </c>
      <c r="N80" s="41">
        <f t="shared" si="3"/>
        <v>0.82308385709073995</v>
      </c>
      <c r="O80" s="41">
        <f t="shared" si="3"/>
        <v>0.88471016307953698</v>
      </c>
      <c r="P80" s="41">
        <f t="shared" si="3"/>
        <v>0.98416420572388796</v>
      </c>
      <c r="Q80" s="41">
        <f t="shared" si="3"/>
        <v>1.7740839175149308</v>
      </c>
    </row>
    <row r="81" spans="2:17" ht="12.75" customHeight="1" x14ac:dyDescent="0.2">
      <c r="B81" s="45">
        <v>69</v>
      </c>
      <c r="C81" s="48">
        <v>178</v>
      </c>
      <c r="D81" s="41">
        <f>AVERAGE($C$13:C81)</f>
        <v>176.39130434782609</v>
      </c>
      <c r="E81" s="30">
        <f>_xlfn.STDEV.S($C$13:C81)</f>
        <v>3.0448480658721748</v>
      </c>
      <c r="F81" s="41"/>
      <c r="G81" s="41">
        <f t="shared" si="4"/>
        <v>0.11727359754250916</v>
      </c>
      <c r="H81" s="41">
        <f t="shared" si="4"/>
        <v>0.24856747348925756</v>
      </c>
      <c r="I81" s="41">
        <f t="shared" si="3"/>
        <v>0.42530134362170119</v>
      </c>
      <c r="J81" s="41">
        <f t="shared" si="3"/>
        <v>0.47437033178277666</v>
      </c>
      <c r="K81" s="41">
        <f t="shared" si="3"/>
        <v>0.53369892488073034</v>
      </c>
      <c r="L81" s="41">
        <f t="shared" si="3"/>
        <v>0.61125967874296083</v>
      </c>
      <c r="M81" s="41">
        <f t="shared" si="3"/>
        <v>0.73145237061904689</v>
      </c>
      <c r="N81" s="41">
        <f t="shared" si="3"/>
        <v>0.81250221359090935</v>
      </c>
      <c r="O81" s="41">
        <f t="shared" si="3"/>
        <v>0.87330130935661554</v>
      </c>
      <c r="P81" s="41">
        <f t="shared" si="3"/>
        <v>0.97140487518114638</v>
      </c>
      <c r="Q81" s="41">
        <f t="shared" si="3"/>
        <v>1.7497509222712193</v>
      </c>
    </row>
    <row r="82" spans="2:17" ht="12.75" customHeight="1" x14ac:dyDescent="0.2">
      <c r="B82" s="45">
        <v>70</v>
      </c>
      <c r="C82" s="48">
        <v>183</v>
      </c>
      <c r="D82" s="41">
        <f>AVERAGE($C$13:C82)</f>
        <v>176.48571428571429</v>
      </c>
      <c r="E82" s="30">
        <f>_xlfn.STDEV.S($C$13:C82)</f>
        <v>3.1242059032464411</v>
      </c>
      <c r="F82" s="41"/>
      <c r="G82" s="41">
        <f t="shared" si="4"/>
        <v>0.11946048645163625</v>
      </c>
      <c r="H82" s="41">
        <f t="shared" si="4"/>
        <v>0.25319786550663681</v>
      </c>
      <c r="I82" s="41">
        <f t="shared" si="3"/>
        <v>0.43320361280698033</v>
      </c>
      <c r="J82" s="41">
        <f t="shared" si="3"/>
        <v>0.48317594789924806</v>
      </c>
      <c r="K82" s="41">
        <f t="shared" si="3"/>
        <v>0.54359312605275267</v>
      </c>
      <c r="L82" s="41">
        <f t="shared" si="3"/>
        <v>0.62257026159695206</v>
      </c>
      <c r="M82" s="41">
        <f t="shared" si="3"/>
        <v>0.74494060249914484</v>
      </c>
      <c r="N82" s="41">
        <f t="shared" si="3"/>
        <v>0.82744549929286415</v>
      </c>
      <c r="O82" s="41">
        <f t="shared" si="3"/>
        <v>0.88932826483327498</v>
      </c>
      <c r="P82" s="41">
        <f t="shared" si="3"/>
        <v>0.98916508661126945</v>
      </c>
      <c r="Q82" s="41">
        <f t="shared" si="3"/>
        <v>1.7804263510649614</v>
      </c>
    </row>
    <row r="83" spans="2:17" ht="12.75" customHeight="1" x14ac:dyDescent="0.2">
      <c r="B83" s="45">
        <v>71</v>
      </c>
      <c r="C83" s="48">
        <v>181</v>
      </c>
      <c r="D83" s="41">
        <f>AVERAGE($C$13:C83)</f>
        <v>176.54929577464787</v>
      </c>
      <c r="E83" s="30">
        <f>_xlfn.STDEV.S($C$13:C83)</f>
        <v>3.1477372026555672</v>
      </c>
      <c r="F83" s="41"/>
      <c r="G83" s="41">
        <f t="shared" si="4"/>
        <v>0.11950282056434511</v>
      </c>
      <c r="H83" s="41">
        <f t="shared" si="4"/>
        <v>0.25328289807498483</v>
      </c>
      <c r="I83" s="41">
        <f t="shared" si="3"/>
        <v>0.43332930241950551</v>
      </c>
      <c r="J83" s="41">
        <f t="shared" si="3"/>
        <v>0.48330800126742479</v>
      </c>
      <c r="K83" s="41">
        <f t="shared" si="3"/>
        <v>0.54372933901555642</v>
      </c>
      <c r="L83" s="41">
        <f t="shared" si="3"/>
        <v>0.62270537085311339</v>
      </c>
      <c r="M83" s="41">
        <f t="shared" si="3"/>
        <v>0.74505724014830921</v>
      </c>
      <c r="N83" s="41">
        <f t="shared" si="3"/>
        <v>0.8275366651885151</v>
      </c>
      <c r="O83" s="41">
        <f t="shared" si="3"/>
        <v>0.88939272219278964</v>
      </c>
      <c r="P83" s="41">
        <f t="shared" si="3"/>
        <v>0.98917158104622993</v>
      </c>
      <c r="Q83" s="41">
        <f t="shared" si="3"/>
        <v>1.7791625557676576</v>
      </c>
    </row>
    <row r="84" spans="2:17" ht="12.75" customHeight="1" x14ac:dyDescent="0.2">
      <c r="B84" s="45">
        <v>72</v>
      </c>
      <c r="C84" s="48">
        <v>172</v>
      </c>
      <c r="D84" s="41">
        <f>AVERAGE($C$13:C84)</f>
        <v>176.48611111111111</v>
      </c>
      <c r="E84" s="30">
        <f>_xlfn.STDEV.S($C$13:C84)</f>
        <v>3.1711421302135991</v>
      </c>
      <c r="F84" s="41"/>
      <c r="G84" s="41">
        <f t="shared" si="4"/>
        <v>0.11954577561650814</v>
      </c>
      <c r="H84" s="41">
        <f t="shared" si="4"/>
        <v>0.25336937659908826</v>
      </c>
      <c r="I84" s="41">
        <f t="shared" si="3"/>
        <v>0.43345801551124891</v>
      </c>
      <c r="J84" s="41">
        <f t="shared" si="3"/>
        <v>0.4834436535409995</v>
      </c>
      <c r="K84" s="41">
        <f t="shared" si="3"/>
        <v>0.54386994581611103</v>
      </c>
      <c r="L84" s="41">
        <f t="shared" si="3"/>
        <v>0.62284609756968123</v>
      </c>
      <c r="M84" s="41">
        <f t="shared" si="3"/>
        <v>0.74518186730167957</v>
      </c>
      <c r="N84" s="41">
        <f t="shared" si="3"/>
        <v>0.82763779279640304</v>
      </c>
      <c r="O84" s="41">
        <f t="shared" si="3"/>
        <v>0.88946884023264439</v>
      </c>
      <c r="P84" s="41">
        <f t="shared" si="3"/>
        <v>0.98919291073006288</v>
      </c>
      <c r="Q84" s="41">
        <f t="shared" si="3"/>
        <v>1.7779634495291023</v>
      </c>
    </row>
    <row r="85" spans="2:17" ht="12.75" customHeight="1" x14ac:dyDescent="0.2">
      <c r="B85" s="45">
        <v>73</v>
      </c>
      <c r="C85" s="48">
        <v>177</v>
      </c>
      <c r="D85" s="41">
        <f>AVERAGE($C$13:C85)</f>
        <v>176.49315068493149</v>
      </c>
      <c r="E85" s="30">
        <f>_xlfn.STDEV.S($C$13:C85)</f>
        <v>3.1496176473027511</v>
      </c>
      <c r="F85" s="41"/>
      <c r="G85" s="41">
        <f t="shared" si="4"/>
        <v>0.11791193348939358</v>
      </c>
      <c r="H85" s="41">
        <f t="shared" si="4"/>
        <v>0.24990218087536151</v>
      </c>
      <c r="I85" s="41">
        <f t="shared" si="3"/>
        <v>0.42750797996988638</v>
      </c>
      <c r="J85" s="41">
        <f t="shared" si="3"/>
        <v>0.47679989115284077</v>
      </c>
      <c r="K85" s="41">
        <f t="shared" si="3"/>
        <v>0.53638426352501112</v>
      </c>
      <c r="L85" s="41">
        <f t="shared" si="3"/>
        <v>0.61425394784048926</v>
      </c>
      <c r="M85" s="41">
        <f t="shared" si="3"/>
        <v>0.73486016813303434</v>
      </c>
      <c r="N85" s="41">
        <f t="shared" si="3"/>
        <v>0.81613823565937582</v>
      </c>
      <c r="O85" s="41">
        <f t="shared" si="3"/>
        <v>0.87707896827983078</v>
      </c>
      <c r="P85" s="41">
        <f t="shared" si="3"/>
        <v>0.97535325665130024</v>
      </c>
      <c r="Q85" s="41">
        <f t="shared" si="3"/>
        <v>1.7519039221514492</v>
      </c>
    </row>
    <row r="86" spans="2:17" ht="12.75" customHeight="1" x14ac:dyDescent="0.2">
      <c r="B86" s="45">
        <v>74</v>
      </c>
      <c r="C86" s="48">
        <v>175</v>
      </c>
      <c r="D86" s="41">
        <f>AVERAGE($C$13:C86)</f>
        <v>176.47297297297297</v>
      </c>
      <c r="E86" s="30">
        <f>_xlfn.STDEV.S($C$13:C86)</f>
        <v>3.1327827927669656</v>
      </c>
      <c r="F86" s="41"/>
      <c r="G86" s="41">
        <f t="shared" si="4"/>
        <v>0.11648044027676938</v>
      </c>
      <c r="H86" s="41">
        <f t="shared" si="4"/>
        <v>0.2468640757790044</v>
      </c>
      <c r="I86" s="41">
        <f t="shared" si="3"/>
        <v>0.42229297416838513</v>
      </c>
      <c r="J86" s="41">
        <f t="shared" si="3"/>
        <v>0.47097631285518843</v>
      </c>
      <c r="K86" s="41">
        <f t="shared" si="3"/>
        <v>0.52982187706511019</v>
      </c>
      <c r="L86" s="41">
        <f t="shared" si="3"/>
        <v>0.60672017630416553</v>
      </c>
      <c r="M86" s="41">
        <f t="shared" si="3"/>
        <v>0.72580690780694346</v>
      </c>
      <c r="N86" s="41">
        <f t="shared" si="3"/>
        <v>0.80604933669855194</v>
      </c>
      <c r="O86" s="41">
        <f t="shared" si="3"/>
        <v>0.86620677307576777</v>
      </c>
      <c r="P86" s="41">
        <f t="shared" si="3"/>
        <v>0.96320461647163058</v>
      </c>
      <c r="Q86" s="41">
        <f t="shared" si="3"/>
        <v>1.728947179796138</v>
      </c>
    </row>
    <row r="87" spans="2:17" ht="12.75" customHeight="1" x14ac:dyDescent="0.2">
      <c r="B87" s="45">
        <v>75</v>
      </c>
      <c r="C87" s="48">
        <v>174</v>
      </c>
      <c r="D87" s="41">
        <f>AVERAGE($C$13:C87)</f>
        <v>176.44</v>
      </c>
      <c r="E87" s="30">
        <f>_xlfn.STDEV.S($C$13:C87)</f>
        <v>3.1246188956804373</v>
      </c>
      <c r="F87" s="41"/>
      <c r="G87" s="41">
        <f t="shared" si="4"/>
        <v>0.11539389706683895</v>
      </c>
      <c r="H87" s="41">
        <f t="shared" si="4"/>
        <v>0.24455724834214729</v>
      </c>
      <c r="I87" s="41">
        <f t="shared" si="3"/>
        <v>0.41832977570391355</v>
      </c>
      <c r="J87" s="41">
        <f t="shared" si="3"/>
        <v>0.46654920935433541</v>
      </c>
      <c r="K87" s="41">
        <f t="shared" si="3"/>
        <v>0.52483098576684928</v>
      </c>
      <c r="L87" s="41">
        <f t="shared" si="3"/>
        <v>0.60098690049482362</v>
      </c>
      <c r="M87" s="41">
        <f t="shared" si="3"/>
        <v>0.71890951793109048</v>
      </c>
      <c r="N87" s="41">
        <f t="shared" si="3"/>
        <v>0.79835634095632324</v>
      </c>
      <c r="O87" s="41">
        <f t="shared" si="3"/>
        <v>0.85791077061606102</v>
      </c>
      <c r="P87" s="41">
        <f t="shared" si="3"/>
        <v>0.95392353171157684</v>
      </c>
      <c r="Q87" s="41">
        <f t="shared" si="3"/>
        <v>1.711195064080125</v>
      </c>
    </row>
    <row r="88" spans="2:17" ht="12.75" customHeight="1" x14ac:dyDescent="0.2">
      <c r="B88" s="45">
        <v>76</v>
      </c>
      <c r="C88" s="48">
        <v>173</v>
      </c>
      <c r="D88" s="41">
        <f>AVERAGE($C$13:C88)</f>
        <v>176.39473684210526</v>
      </c>
      <c r="E88" s="30">
        <f>_xlfn.STDEV.S($C$13:C88)</f>
        <v>3.1287013168125473</v>
      </c>
      <c r="F88" s="41"/>
      <c r="G88" s="41">
        <f t="shared" si="4"/>
        <v>0.11477628304098556</v>
      </c>
      <c r="H88" s="41">
        <f t="shared" si="4"/>
        <v>0.24324440253449978</v>
      </c>
      <c r="I88" s="41">
        <f t="shared" si="3"/>
        <v>0.41606755168177373</v>
      </c>
      <c r="J88" s="41">
        <f t="shared" si="3"/>
        <v>0.46401943792210704</v>
      </c>
      <c r="K88" s="41">
        <f t="shared" si="3"/>
        <v>0.52197488721507745</v>
      </c>
      <c r="L88" s="41">
        <f t="shared" si="3"/>
        <v>0.59769894026664627</v>
      </c>
      <c r="M88" s="41">
        <f t="shared" si="3"/>
        <v>0.71493887713180049</v>
      </c>
      <c r="N88" s="41">
        <f t="shared" si="3"/>
        <v>0.79391492053432644</v>
      </c>
      <c r="O88" s="41">
        <f t="shared" si="3"/>
        <v>0.85311011644855006</v>
      </c>
      <c r="P88" s="41">
        <f t="shared" si="3"/>
        <v>0.94853135035258052</v>
      </c>
      <c r="Q88" s="41">
        <f t="shared" si="3"/>
        <v>1.7004664462582133</v>
      </c>
    </row>
    <row r="89" spans="2:17" ht="12.75" customHeight="1" x14ac:dyDescent="0.2">
      <c r="B89" s="45">
        <v>77</v>
      </c>
      <c r="C89" s="48">
        <v>178</v>
      </c>
      <c r="D89" s="41">
        <f>AVERAGE($C$13:C89)</f>
        <v>176.41558441558442</v>
      </c>
      <c r="E89" s="30">
        <f>_xlfn.STDEV.S($C$13:C89)</f>
        <v>3.1134286792548451</v>
      </c>
      <c r="F89" s="41"/>
      <c r="G89" s="41">
        <f t="shared" si="4"/>
        <v>0.1134664335234937</v>
      </c>
      <c r="H89" s="41">
        <f t="shared" si="4"/>
        <v>0.24046467643510602</v>
      </c>
      <c r="I89" s="41">
        <f t="shared" si="3"/>
        <v>0.41129695260977761</v>
      </c>
      <c r="J89" s="41">
        <f t="shared" si="3"/>
        <v>0.45869249358016267</v>
      </c>
      <c r="K89" s="41">
        <f t="shared" si="3"/>
        <v>0.51597269765784992</v>
      </c>
      <c r="L89" s="41">
        <f t="shared" si="3"/>
        <v>0.59080923296270527</v>
      </c>
      <c r="M89" s="41">
        <f t="shared" si="3"/>
        <v>0.70666162833247892</v>
      </c>
      <c r="N89" s="41">
        <f t="shared" si="3"/>
        <v>0.78469255395120385</v>
      </c>
      <c r="O89" s="41">
        <f t="shared" si="3"/>
        <v>0.84317326276219562</v>
      </c>
      <c r="P89" s="41">
        <f t="shared" si="3"/>
        <v>0.93743085781692759</v>
      </c>
      <c r="Q89" s="41">
        <f t="shared" si="3"/>
        <v>1.679551660680376</v>
      </c>
    </row>
    <row r="90" spans="2:17" ht="12.75" customHeight="1" x14ac:dyDescent="0.2">
      <c r="B90" s="45">
        <v>78</v>
      </c>
      <c r="C90" s="48">
        <v>176</v>
      </c>
      <c r="D90" s="41">
        <f>AVERAGE($C$13:C90)</f>
        <v>176.41025641025641</v>
      </c>
      <c r="E90" s="30">
        <f>_xlfn.STDEV.S($C$13:C90)</f>
        <v>3.0935034458948905</v>
      </c>
      <c r="F90" s="41"/>
      <c r="G90" s="41">
        <f t="shared" si="4"/>
        <v>0.1120099727906539</v>
      </c>
      <c r="H90" s="41">
        <f t="shared" si="4"/>
        <v>0.23737443267504141</v>
      </c>
      <c r="I90" s="41">
        <f t="shared" si="3"/>
        <v>0.40599603555111341</v>
      </c>
      <c r="J90" s="41">
        <f t="shared" si="3"/>
        <v>0.45277444937336231</v>
      </c>
      <c r="K90" s="41">
        <f t="shared" si="3"/>
        <v>0.50930609329102694</v>
      </c>
      <c r="L90" s="41">
        <f t="shared" si="3"/>
        <v>0.58315959081972268</v>
      </c>
      <c r="M90" s="41">
        <f t="shared" si="3"/>
        <v>0.69747725589727805</v>
      </c>
      <c r="N90" s="41">
        <f t="shared" si="3"/>
        <v>0.77446445898044969</v>
      </c>
      <c r="O90" s="41">
        <f t="shared" si="3"/>
        <v>0.83215709292929441</v>
      </c>
      <c r="P90" s="41">
        <f t="shared" si="3"/>
        <v>0.92513305509360944</v>
      </c>
      <c r="Q90" s="41">
        <f t="shared" si="3"/>
        <v>1.6565444485170211</v>
      </c>
    </row>
    <row r="91" spans="2:17" ht="12.75" customHeight="1" x14ac:dyDescent="0.2">
      <c r="B91" s="45">
        <v>79</v>
      </c>
      <c r="C91" s="48">
        <v>177</v>
      </c>
      <c r="D91" s="41">
        <f>AVERAGE($C$13:C91)</f>
        <v>176.41772151898735</v>
      </c>
      <c r="E91" s="30">
        <f>_xlfn.STDEV.S($C$13:C91)</f>
        <v>3.0743254208442128</v>
      </c>
      <c r="F91" s="41"/>
      <c r="G91" s="41">
        <f t="shared" si="4"/>
        <v>0.1106037235010587</v>
      </c>
      <c r="H91" s="41">
        <f t="shared" si="4"/>
        <v>0.23439078344524086</v>
      </c>
      <c r="I91" s="41">
        <f t="shared" si="3"/>
        <v>0.40087821507620652</v>
      </c>
      <c r="J91" s="41">
        <f t="shared" si="3"/>
        <v>0.44706091948293752</v>
      </c>
      <c r="K91" s="41">
        <f t="shared" si="3"/>
        <v>0.50287002668026304</v>
      </c>
      <c r="L91" s="41">
        <f t="shared" si="3"/>
        <v>0.5757747434957724</v>
      </c>
      <c r="M91" s="41">
        <f t="shared" si="3"/>
        <v>0.68861137203943779</v>
      </c>
      <c r="N91" s="41">
        <f t="shared" si="3"/>
        <v>0.76459153258037893</v>
      </c>
      <c r="O91" s="41">
        <f t="shared" si="3"/>
        <v>0.82152388363405005</v>
      </c>
      <c r="P91" s="41">
        <f t="shared" si="3"/>
        <v>0.91326359973304427</v>
      </c>
      <c r="Q91" s="41">
        <f t="shared" si="3"/>
        <v>1.634355643284398</v>
      </c>
    </row>
    <row r="92" spans="2:17" ht="12.75" customHeight="1" x14ac:dyDescent="0.2">
      <c r="B92" s="45">
        <v>80</v>
      </c>
      <c r="C92" s="48">
        <v>176</v>
      </c>
      <c r="D92" s="41">
        <f>AVERAGE($C$13:C92)</f>
        <v>176.41249999999999</v>
      </c>
      <c r="E92" s="30">
        <f>_xlfn.STDEV.S($C$13:C92)</f>
        <v>3.0551626777213969</v>
      </c>
      <c r="F92" s="41"/>
      <c r="G92" s="41">
        <f t="shared" si="4"/>
        <v>0.10922030299638703</v>
      </c>
      <c r="H92" s="41">
        <f t="shared" si="4"/>
        <v>0.23145568864625152</v>
      </c>
      <c r="I92" s="41">
        <f t="shared" si="3"/>
        <v>0.39584417910658809</v>
      </c>
      <c r="J92" s="41">
        <f t="shared" si="3"/>
        <v>0.44144113166842974</v>
      </c>
      <c r="K92" s="41">
        <f t="shared" si="3"/>
        <v>0.49653986832602681</v>
      </c>
      <c r="L92" s="41">
        <f t="shared" si="3"/>
        <v>0.56851194398237348</v>
      </c>
      <c r="M92" s="41">
        <f t="shared" si="3"/>
        <v>0.67989314897274511</v>
      </c>
      <c r="N92" s="41">
        <f t="shared" si="3"/>
        <v>0.75488400724159943</v>
      </c>
      <c r="O92" s="41">
        <f t="shared" si="3"/>
        <v>0.8110696574181866</v>
      </c>
      <c r="P92" s="41">
        <f t="shared" si="3"/>
        <v>0.90159558056959332</v>
      </c>
      <c r="Q92" s="41">
        <f t="shared" si="3"/>
        <v>1.6125760432296339</v>
      </c>
    </row>
    <row r="93" spans="2:17" ht="12.75" customHeight="1" x14ac:dyDescent="0.2">
      <c r="B93" s="45">
        <v>81</v>
      </c>
      <c r="C93" s="48">
        <v>176</v>
      </c>
      <c r="D93" s="41">
        <f>AVERAGE($C$13:C93)</f>
        <v>176.40740740740742</v>
      </c>
      <c r="E93" s="30">
        <f>_xlfn.STDEV.S($C$13:C93)</f>
        <v>3.0363538075205332</v>
      </c>
      <c r="F93" s="41"/>
      <c r="G93" s="41">
        <f t="shared" si="4"/>
        <v>0.1078710623790365</v>
      </c>
      <c r="H93" s="41">
        <f t="shared" si="4"/>
        <v>0.22859319406758216</v>
      </c>
      <c r="I93" s="41">
        <f t="shared" si="3"/>
        <v>0.39093501337166958</v>
      </c>
      <c r="J93" s="41">
        <f t="shared" si="3"/>
        <v>0.43596088850993708</v>
      </c>
      <c r="K93" s="41">
        <f t="shared" si="3"/>
        <v>0.49036711368202757</v>
      </c>
      <c r="L93" s="41">
        <f t="shared" si="3"/>
        <v>0.56143011115436103</v>
      </c>
      <c r="M93" s="41">
        <f t="shared" si="3"/>
        <v>0.67139296070369781</v>
      </c>
      <c r="N93" s="41">
        <f t="shared" si="3"/>
        <v>0.74541994361875696</v>
      </c>
      <c r="O93" s="41">
        <f t="shared" si="3"/>
        <v>0.8008782187973984</v>
      </c>
      <c r="P93" s="41">
        <f t="shared" si="3"/>
        <v>0.89022202656425387</v>
      </c>
      <c r="Q93" s="41">
        <f t="shared" si="3"/>
        <v>1.5913694318908109</v>
      </c>
    </row>
    <row r="94" spans="2:17" ht="12.75" customHeight="1" x14ac:dyDescent="0.2">
      <c r="B94" s="45">
        <v>82</v>
      </c>
      <c r="C94" s="48">
        <v>178</v>
      </c>
      <c r="D94" s="41">
        <f>AVERAGE($C$13:C94)</f>
        <v>176.42682926829269</v>
      </c>
      <c r="E94" s="30">
        <f>_xlfn.STDEV.S($C$13:C94)</f>
        <v>3.0226735275979508</v>
      </c>
      <c r="F94" s="41"/>
      <c r="G94" s="41">
        <f t="shared" si="4"/>
        <v>0.10672371460590216</v>
      </c>
      <c r="H94" s="41">
        <f t="shared" si="4"/>
        <v>0.22615869169640893</v>
      </c>
      <c r="I94" s="41">
        <f t="shared" si="3"/>
        <v>0.38675844151838462</v>
      </c>
      <c r="J94" s="41">
        <f t="shared" si="3"/>
        <v>0.43129788348879705</v>
      </c>
      <c r="K94" s="41">
        <f t="shared" si="3"/>
        <v>0.48511399230401853</v>
      </c>
      <c r="L94" s="41">
        <f t="shared" si="3"/>
        <v>0.55540187190996948</v>
      </c>
      <c r="M94" s="41">
        <f t="shared" si="3"/>
        <v>0.66415421170853917</v>
      </c>
      <c r="N94" s="41">
        <f t="shared" si="3"/>
        <v>0.73735767370311167</v>
      </c>
      <c r="O94" s="41">
        <f t="shared" si="3"/>
        <v>0.79219397577479267</v>
      </c>
      <c r="P94" s="41">
        <f t="shared" si="3"/>
        <v>0.88052596898037272</v>
      </c>
      <c r="Q94" s="41">
        <f t="shared" si="3"/>
        <v>1.5732041723524597</v>
      </c>
    </row>
    <row r="95" spans="2:17" ht="12.75" customHeight="1" x14ac:dyDescent="0.2">
      <c r="B95" s="45">
        <v>83</v>
      </c>
      <c r="C95" s="48">
        <v>180</v>
      </c>
      <c r="D95" s="41">
        <f>AVERAGE($C$13:C95)</f>
        <v>176.46987951807228</v>
      </c>
      <c r="E95" s="30">
        <f>_xlfn.STDEV.S($C$13:C95)</f>
        <v>3.0296798083963692</v>
      </c>
      <c r="F95" s="41"/>
      <c r="G95" s="41">
        <f t="shared" si="4"/>
        <v>0.10632032133378402</v>
      </c>
      <c r="H95" s="41">
        <f t="shared" si="4"/>
        <v>0.22530082814920194</v>
      </c>
      <c r="I95" s="41">
        <f t="shared" si="3"/>
        <v>0.38527862399934903</v>
      </c>
      <c r="J95" s="41">
        <f t="shared" si="3"/>
        <v>0.42964240458920444</v>
      </c>
      <c r="K95" s="41">
        <f t="shared" si="3"/>
        <v>0.48324398841217248</v>
      </c>
      <c r="L95" s="41">
        <f t="shared" si="3"/>
        <v>0.55324747140974218</v>
      </c>
      <c r="M95" s="41">
        <f t="shared" si="3"/>
        <v>0.66154900451960208</v>
      </c>
      <c r="N95" s="41">
        <f t="shared" si="3"/>
        <v>0.73444065943125325</v>
      </c>
      <c r="O95" s="41">
        <f t="shared" si="3"/>
        <v>0.78903851082569276</v>
      </c>
      <c r="P95" s="41">
        <f t="shared" si="3"/>
        <v>0.8769768726583933</v>
      </c>
      <c r="Q95" s="41">
        <f t="shared" si="3"/>
        <v>1.5660552440248474</v>
      </c>
    </row>
    <row r="96" spans="2:17" ht="12.75" customHeight="1" x14ac:dyDescent="0.2">
      <c r="B96" s="45">
        <v>84</v>
      </c>
      <c r="C96" s="48">
        <v>185</v>
      </c>
      <c r="D96" s="41">
        <f>AVERAGE($C$13:C96)</f>
        <v>176.57142857142858</v>
      </c>
      <c r="E96" s="30">
        <f>_xlfn.STDEV.S($C$13:C96)</f>
        <v>3.1519193398557932</v>
      </c>
      <c r="F96" s="41"/>
      <c r="G96" s="41">
        <f t="shared" si="4"/>
        <v>0.10994524674504697</v>
      </c>
      <c r="H96" s="41">
        <f t="shared" si="4"/>
        <v>0.23297926169293168</v>
      </c>
      <c r="I96" s="41">
        <f t="shared" si="3"/>
        <v>0.39839634701197069</v>
      </c>
      <c r="J96" s="41">
        <f t="shared" si="3"/>
        <v>0.44426530647916973</v>
      </c>
      <c r="K96" s="41">
        <f t="shared" si="3"/>
        <v>0.49968319321074389</v>
      </c>
      <c r="L96" s="41">
        <f t="shared" si="3"/>
        <v>0.57205451351346082</v>
      </c>
      <c r="M96" s="41">
        <f t="shared" si="3"/>
        <v>0.68400842829829533</v>
      </c>
      <c r="N96" s="41">
        <f t="shared" si="3"/>
        <v>0.75934986333488674</v>
      </c>
      <c r="O96" s="41">
        <f t="shared" si="3"/>
        <v>0.81577774774919687</v>
      </c>
      <c r="P96" s="41">
        <f t="shared" si="3"/>
        <v>0.90665405495784257</v>
      </c>
      <c r="Q96" s="41">
        <f t="shared" si="3"/>
        <v>1.6182369771026381</v>
      </c>
    </row>
    <row r="97" spans="2:17" ht="12.75" customHeight="1" x14ac:dyDescent="0.2">
      <c r="B97" s="45">
        <v>85</v>
      </c>
      <c r="C97" s="48">
        <v>172</v>
      </c>
      <c r="D97" s="41">
        <f>AVERAGE($C$13:C97)</f>
        <v>176.51764705882354</v>
      </c>
      <c r="E97" s="30">
        <f>_xlfn.STDEV.S($C$13:C97)</f>
        <v>3.172094713899567</v>
      </c>
      <c r="F97" s="41"/>
      <c r="G97" s="41">
        <f t="shared" si="4"/>
        <v>0.10999185354764218</v>
      </c>
      <c r="H97" s="41">
        <f t="shared" si="4"/>
        <v>0.23307503728954607</v>
      </c>
      <c r="I97" s="41">
        <f t="shared" si="3"/>
        <v>0.39854754547338639</v>
      </c>
      <c r="J97" s="41">
        <f t="shared" si="3"/>
        <v>0.44442874701247581</v>
      </c>
      <c r="K97" s="41">
        <f t="shared" si="3"/>
        <v>0.49985918164634568</v>
      </c>
      <c r="L97" s="41">
        <f t="shared" si="3"/>
        <v>0.57224274130085262</v>
      </c>
      <c r="M97" s="41">
        <f t="shared" si="3"/>
        <v>0.68420497800554536</v>
      </c>
      <c r="N97" s="41">
        <f t="shared" si="3"/>
        <v>0.75954378288004487</v>
      </c>
      <c r="O97" s="41">
        <f t="shared" si="3"/>
        <v>0.81596489571795316</v>
      </c>
      <c r="P97" s="41">
        <f t="shared" si="3"/>
        <v>0.90682092013154869</v>
      </c>
      <c r="Q97" s="41">
        <f t="shared" si="3"/>
        <v>1.617740921579774</v>
      </c>
    </row>
    <row r="98" spans="2:17" ht="12.75" customHeight="1" x14ac:dyDescent="0.2">
      <c r="B98" s="45">
        <v>86</v>
      </c>
      <c r="C98" s="48">
        <v>174</v>
      </c>
      <c r="D98" s="41">
        <f>AVERAGE($C$13:C98)</f>
        <v>176.48837209302326</v>
      </c>
      <c r="E98" s="30">
        <f>_xlfn.STDEV.S($C$13:C98)</f>
        <v>3.1650450644371428</v>
      </c>
      <c r="F98" s="41"/>
      <c r="G98" s="41">
        <f t="shared" si="4"/>
        <v>0.10910326436917765</v>
      </c>
      <c r="H98" s="41">
        <f t="shared" si="4"/>
        <v>0.23118920602702733</v>
      </c>
      <c r="I98" s="41">
        <f t="shared" si="3"/>
        <v>0.39531068025292276</v>
      </c>
      <c r="J98" s="41">
        <f t="shared" si="3"/>
        <v>0.44081424805846708</v>
      </c>
      <c r="K98" s="41">
        <f t="shared" si="3"/>
        <v>0.4957862805998367</v>
      </c>
      <c r="L98" s="41">
        <f t="shared" ref="I98:Q112" si="5">_xlfn.T.INV.2T(1-L$11,$B98-1)*$E98/SQRT($B98)</f>
        <v>0.56756722257909142</v>
      </c>
      <c r="M98" s="41">
        <f t="shared" si="5"/>
        <v>0.67858706182447548</v>
      </c>
      <c r="N98" s="41">
        <f t="shared" si="5"/>
        <v>0.75328376437580724</v>
      </c>
      <c r="O98" s="41">
        <f t="shared" si="5"/>
        <v>0.80921935960483016</v>
      </c>
      <c r="P98" s="41">
        <f t="shared" si="5"/>
        <v>0.8992844688775139</v>
      </c>
      <c r="Q98" s="41">
        <f t="shared" si="5"/>
        <v>1.6035282709720624</v>
      </c>
    </row>
    <row r="99" spans="2:17" ht="12.75" customHeight="1" x14ac:dyDescent="0.2">
      <c r="B99" s="45">
        <v>87</v>
      </c>
      <c r="C99" s="48">
        <v>181</v>
      </c>
      <c r="D99" s="41">
        <f>AVERAGE($C$13:C99)</f>
        <v>176.54022988505747</v>
      </c>
      <c r="E99" s="30">
        <f>_xlfn.STDEV.S($C$13:C99)</f>
        <v>3.1835500065512994</v>
      </c>
      <c r="F99" s="41"/>
      <c r="G99" s="41">
        <f t="shared" si="4"/>
        <v>0.10910452113822545</v>
      </c>
      <c r="H99" s="41">
        <f t="shared" si="4"/>
        <v>0.23118904452132921</v>
      </c>
      <c r="I99" s="41">
        <f t="shared" si="5"/>
        <v>0.39529850870134425</v>
      </c>
      <c r="J99" s="41">
        <f t="shared" si="5"/>
        <v>0.44079579039846173</v>
      </c>
      <c r="K99" s="41">
        <f t="shared" si="5"/>
        <v>0.4957581082479714</v>
      </c>
      <c r="L99" s="41">
        <f t="shared" si="5"/>
        <v>0.56752244411108743</v>
      </c>
      <c r="M99" s="41">
        <f t="shared" si="5"/>
        <v>0.67850656859495773</v>
      </c>
      <c r="N99" s="41">
        <f t="shared" si="5"/>
        <v>0.75317146244352851</v>
      </c>
      <c r="O99" s="41">
        <f t="shared" si="5"/>
        <v>0.80907870054008912</v>
      </c>
      <c r="P99" s="41">
        <f t="shared" si="5"/>
        <v>0.89908929049217112</v>
      </c>
      <c r="Q99" s="41">
        <f t="shared" si="5"/>
        <v>1.6024312818334887</v>
      </c>
    </row>
    <row r="100" spans="2:17" ht="12.75" customHeight="1" x14ac:dyDescent="0.2">
      <c r="B100" s="45">
        <v>88</v>
      </c>
      <c r="C100" s="48">
        <v>176</v>
      </c>
      <c r="D100" s="41">
        <f>AVERAGE($C$13:C100)</f>
        <v>176.53409090909091</v>
      </c>
      <c r="E100" s="30">
        <f>_xlfn.STDEV.S($C$13:C100)</f>
        <v>3.1657247127881765</v>
      </c>
      <c r="F100" s="41"/>
      <c r="G100" s="41">
        <f t="shared" si="4"/>
        <v>0.10787144837570369</v>
      </c>
      <c r="H100" s="41">
        <f t="shared" si="4"/>
        <v>0.22857347407021958</v>
      </c>
      <c r="I100" s="41">
        <f t="shared" si="5"/>
        <v>0.39081478809627251</v>
      </c>
      <c r="J100" s="41">
        <f t="shared" si="5"/>
        <v>0.43579129370291719</v>
      </c>
      <c r="K100" s="41">
        <f t="shared" si="5"/>
        <v>0.49012244786372094</v>
      </c>
      <c r="L100" s="41">
        <f t="shared" si="5"/>
        <v>0.56105888656468283</v>
      </c>
      <c r="M100" s="41">
        <f t="shared" si="5"/>
        <v>0.67075297570271575</v>
      </c>
      <c r="N100" s="41">
        <f t="shared" si="5"/>
        <v>0.74454248381183885</v>
      </c>
      <c r="O100" s="41">
        <f t="shared" si="5"/>
        <v>0.79978987374082866</v>
      </c>
      <c r="P100" s="41">
        <f t="shared" si="5"/>
        <v>0.88872955595101444</v>
      </c>
      <c r="Q100" s="41">
        <f t="shared" si="5"/>
        <v>1.58324480955387</v>
      </c>
    </row>
    <row r="101" spans="2:17" ht="12.75" customHeight="1" x14ac:dyDescent="0.2">
      <c r="B101" s="45">
        <v>89</v>
      </c>
      <c r="C101" s="48">
        <v>172</v>
      </c>
      <c r="D101" s="41">
        <f>AVERAGE($C$13:C101)</f>
        <v>176.48314606741573</v>
      </c>
      <c r="E101" s="30">
        <f>_xlfn.STDEV.S($C$13:C101)</f>
        <v>3.1841666511840696</v>
      </c>
      <c r="F101" s="41"/>
      <c r="G101" s="41">
        <f t="shared" si="4"/>
        <v>0.10788469827711131</v>
      </c>
      <c r="H101" s="41">
        <f t="shared" si="4"/>
        <v>0.22859888379194204</v>
      </c>
      <c r="I101" s="41">
        <f t="shared" si="5"/>
        <v>0.39084700710250803</v>
      </c>
      <c r="J101" s="41">
        <f t="shared" si="5"/>
        <v>0.43582261056081484</v>
      </c>
      <c r="K101" s="41">
        <f t="shared" si="5"/>
        <v>0.49015067392280171</v>
      </c>
      <c r="L101" s="41">
        <f t="shared" si="5"/>
        <v>0.56107937762864624</v>
      </c>
      <c r="M101" s="41">
        <f t="shared" si="5"/>
        <v>0.67075204256339704</v>
      </c>
      <c r="N101" s="41">
        <f t="shared" si="5"/>
        <v>0.74451980145859209</v>
      </c>
      <c r="O101" s="41">
        <f t="shared" si="5"/>
        <v>0.79974662787369699</v>
      </c>
      <c r="P101" s="41">
        <f t="shared" si="5"/>
        <v>0.8886448516348513</v>
      </c>
      <c r="Q101" s="41">
        <f t="shared" si="5"/>
        <v>1.5823886823164279</v>
      </c>
    </row>
    <row r="102" spans="2:17" ht="12.75" customHeight="1" x14ac:dyDescent="0.2">
      <c r="B102" s="45">
        <v>90</v>
      </c>
      <c r="C102" s="48">
        <v>178</v>
      </c>
      <c r="D102" s="41">
        <f>AVERAGE($C$13:C102)</f>
        <v>176.5</v>
      </c>
      <c r="E102" s="30">
        <f>_xlfn.STDEV.S($C$13:C102)</f>
        <v>3.1702621023746302</v>
      </c>
      <c r="F102" s="41"/>
      <c r="G102" s="41">
        <f t="shared" si="4"/>
        <v>0.1068114218952995</v>
      </c>
      <c r="H102" s="41">
        <f t="shared" si="4"/>
        <v>0.22632211871157928</v>
      </c>
      <c r="I102" s="41">
        <f t="shared" si="5"/>
        <v>0.38694344429806193</v>
      </c>
      <c r="J102" s="41">
        <f t="shared" si="5"/>
        <v>0.43146539578356224</v>
      </c>
      <c r="K102" s="41">
        <f t="shared" si="5"/>
        <v>0.48524353634699902</v>
      </c>
      <c r="L102" s="41">
        <f t="shared" si="5"/>
        <v>0.55545070190371248</v>
      </c>
      <c r="M102" s="41">
        <f t="shared" si="5"/>
        <v>0.66399854221265919</v>
      </c>
      <c r="N102" s="41">
        <f t="shared" si="5"/>
        <v>0.73700262631061253</v>
      </c>
      <c r="O102" s="41">
        <f t="shared" si="5"/>
        <v>0.79165358184402879</v>
      </c>
      <c r="P102" s="41">
        <f t="shared" si="5"/>
        <v>0.87961674989124938</v>
      </c>
      <c r="Q102" s="41">
        <f t="shared" si="5"/>
        <v>1.5656309163369191</v>
      </c>
    </row>
    <row r="103" spans="2:17" ht="12.75" customHeight="1" x14ac:dyDescent="0.2">
      <c r="B103" s="45">
        <v>91</v>
      </c>
      <c r="C103" s="48">
        <v>183</v>
      </c>
      <c r="D103" s="41">
        <f>AVERAGE($C$13:C103)</f>
        <v>176.57142857142858</v>
      </c>
      <c r="E103" s="30">
        <f>_xlfn.STDEV.S($C$13:C103)</f>
        <v>3.2253952630917362</v>
      </c>
      <c r="F103" s="41"/>
      <c r="G103" s="41">
        <f t="shared" si="4"/>
        <v>0.10806650012667748</v>
      </c>
      <c r="H103" s="41">
        <f t="shared" si="4"/>
        <v>0.22897894501223826</v>
      </c>
      <c r="I103" s="41">
        <f t="shared" si="5"/>
        <v>0.39147508178304335</v>
      </c>
      <c r="J103" s="41">
        <f t="shared" si="5"/>
        <v>0.43651403447182535</v>
      </c>
      <c r="K103" s="41">
        <f t="shared" si="5"/>
        <v>0.49091474684380232</v>
      </c>
      <c r="L103" s="41">
        <f t="shared" si="5"/>
        <v>0.56193113774037584</v>
      </c>
      <c r="M103" s="41">
        <f t="shared" si="5"/>
        <v>0.67172107440106854</v>
      </c>
      <c r="N103" s="41">
        <f t="shared" si="5"/>
        <v>0.74555351436471595</v>
      </c>
      <c r="O103" s="41">
        <f t="shared" si="5"/>
        <v>0.80082048511680326</v>
      </c>
      <c r="P103" s="41">
        <f t="shared" si="5"/>
        <v>0.88976716828436409</v>
      </c>
      <c r="Q103" s="41">
        <f t="shared" si="5"/>
        <v>1.5830241859984411</v>
      </c>
    </row>
    <row r="104" spans="2:17" ht="12.75" customHeight="1" x14ac:dyDescent="0.2">
      <c r="B104" s="45">
        <v>92</v>
      </c>
      <c r="C104" s="48">
        <v>180</v>
      </c>
      <c r="D104" s="41">
        <f>AVERAGE($C$13:C104)</f>
        <v>176.60869565217391</v>
      </c>
      <c r="E104" s="30">
        <f>_xlfn.STDEV.S($C$13:C104)</f>
        <v>3.2274799536804957</v>
      </c>
      <c r="F104" s="41"/>
      <c r="G104" s="41">
        <f t="shared" si="4"/>
        <v>0.10754342509691318</v>
      </c>
      <c r="H104" s="41">
        <f t="shared" si="4"/>
        <v>0.22786813323593957</v>
      </c>
      <c r="I104" s="41">
        <f t="shared" si="5"/>
        <v>0.38956552080387608</v>
      </c>
      <c r="J104" s="41">
        <f t="shared" si="5"/>
        <v>0.4343804866978585</v>
      </c>
      <c r="K104" s="41">
        <f t="shared" si="5"/>
        <v>0.48850879135427216</v>
      </c>
      <c r="L104" s="41">
        <f t="shared" si="5"/>
        <v>0.55916612838615642</v>
      </c>
      <c r="M104" s="41">
        <f t="shared" si="5"/>
        <v>0.66839216673593782</v>
      </c>
      <c r="N104" s="41">
        <f t="shared" si="5"/>
        <v>0.74183856346079569</v>
      </c>
      <c r="O104" s="41">
        <f t="shared" si="5"/>
        <v>0.79681258133601018</v>
      </c>
      <c r="P104" s="41">
        <f t="shared" si="5"/>
        <v>0.8852800148980926</v>
      </c>
      <c r="Q104" s="41">
        <f t="shared" si="5"/>
        <v>1.5743862203195644</v>
      </c>
    </row>
    <row r="105" spans="2:17" ht="12.75" customHeight="1" x14ac:dyDescent="0.2">
      <c r="B105" s="45">
        <v>93</v>
      </c>
      <c r="C105" s="48">
        <v>184</v>
      </c>
      <c r="D105" s="41">
        <f>AVERAGE($C$13:C105)</f>
        <v>176.68817204301075</v>
      </c>
      <c r="E105" s="30">
        <f>_xlfn.STDEV.S($C$13:C105)</f>
        <v>3.300126791449792</v>
      </c>
      <c r="F105" s="41"/>
      <c r="G105" s="41">
        <f t="shared" si="4"/>
        <v>0.10936769997408585</v>
      </c>
      <c r="H105" s="41">
        <f t="shared" si="4"/>
        <v>0.2317310234437791</v>
      </c>
      <c r="I105" s="41">
        <f t="shared" si="5"/>
        <v>0.39615915444717892</v>
      </c>
      <c r="J105" s="41">
        <f t="shared" si="5"/>
        <v>0.44172837084245514</v>
      </c>
      <c r="K105" s="41">
        <f t="shared" si="5"/>
        <v>0.49676581935622355</v>
      </c>
      <c r="L105" s="41">
        <f t="shared" si="5"/>
        <v>0.56860649773649508</v>
      </c>
      <c r="M105" s="41">
        <f t="shared" si="5"/>
        <v>0.6796530512296779</v>
      </c>
      <c r="N105" s="41">
        <f t="shared" si="5"/>
        <v>0.75431681890215896</v>
      </c>
      <c r="O105" s="41">
        <f t="shared" si="5"/>
        <v>0.8101980694322114</v>
      </c>
      <c r="P105" s="41">
        <f t="shared" si="5"/>
        <v>0.90011774854592908</v>
      </c>
      <c r="Q105" s="41">
        <f t="shared" si="5"/>
        <v>1.6001232002648276</v>
      </c>
    </row>
    <row r="106" spans="2:17" ht="12.75" customHeight="1" x14ac:dyDescent="0.2">
      <c r="B106" s="45">
        <v>94</v>
      </c>
      <c r="C106" s="48">
        <v>179</v>
      </c>
      <c r="D106" s="41">
        <f>AVERAGE($C$13:C106)</f>
        <v>176.71276595744681</v>
      </c>
      <c r="E106" s="30">
        <f>_xlfn.STDEV.S($C$13:C106)</f>
        <v>3.2909858653814461</v>
      </c>
      <c r="F106" s="41"/>
      <c r="G106" s="41">
        <f t="shared" si="4"/>
        <v>0.10847958828747228</v>
      </c>
      <c r="H106" s="41">
        <f t="shared" si="4"/>
        <v>0.2298468728628274</v>
      </c>
      <c r="I106" s="41">
        <f t="shared" si="5"/>
        <v>0.39292798523706968</v>
      </c>
      <c r="J106" s="41">
        <f t="shared" si="5"/>
        <v>0.43812138466908851</v>
      </c>
      <c r="K106" s="41">
        <f t="shared" si="5"/>
        <v>0.49270313195280213</v>
      </c>
      <c r="L106" s="41">
        <f t="shared" si="5"/>
        <v>0.56394565725696311</v>
      </c>
      <c r="M106" s="41">
        <f t="shared" si="5"/>
        <v>0.6740591267039675</v>
      </c>
      <c r="N106" s="41">
        <f t="shared" si="5"/>
        <v>0.74808893420297951</v>
      </c>
      <c r="O106" s="41">
        <f t="shared" si="5"/>
        <v>0.80349186346912227</v>
      </c>
      <c r="P106" s="41">
        <f t="shared" si="5"/>
        <v>0.89263437086961894</v>
      </c>
      <c r="Q106" s="41">
        <f t="shared" si="5"/>
        <v>1.5861895225267597</v>
      </c>
    </row>
    <row r="107" spans="2:17" ht="12.75" customHeight="1" x14ac:dyDescent="0.2">
      <c r="B107" s="45">
        <v>95</v>
      </c>
      <c r="C107" s="48">
        <v>184</v>
      </c>
      <c r="D107" s="41">
        <f>AVERAGE($C$13:C107)</f>
        <v>176.78947368421052</v>
      </c>
      <c r="E107" s="30">
        <f>_xlfn.STDEV.S($C$13:C107)</f>
        <v>3.3577307966874743</v>
      </c>
      <c r="F107" s="41"/>
      <c r="G107" s="41">
        <f t="shared" si="4"/>
        <v>0.11009214103905693</v>
      </c>
      <c r="H107" s="41">
        <f t="shared" si="4"/>
        <v>0.2332611735307967</v>
      </c>
      <c r="I107" s="41">
        <f t="shared" si="5"/>
        <v>0.39875478036034018</v>
      </c>
      <c r="J107" s="41">
        <f t="shared" si="5"/>
        <v>0.44461424550565404</v>
      </c>
      <c r="K107" s="41">
        <f t="shared" si="5"/>
        <v>0.49999863943587552</v>
      </c>
      <c r="L107" s="41">
        <f t="shared" si="5"/>
        <v>0.57228551431921204</v>
      </c>
      <c r="M107" s="41">
        <f t="shared" si="5"/>
        <v>0.68400470682456826</v>
      </c>
      <c r="N107" s="41">
        <f t="shared" si="5"/>
        <v>0.75910750900650337</v>
      </c>
      <c r="O107" s="41">
        <f t="shared" si="5"/>
        <v>0.81530963996004802</v>
      </c>
      <c r="P107" s="41">
        <f t="shared" si="5"/>
        <v>0.90573061067315341</v>
      </c>
      <c r="Q107" s="41">
        <f t="shared" si="5"/>
        <v>1.6088355780685835</v>
      </c>
    </row>
    <row r="108" spans="2:17" ht="12.75" customHeight="1" x14ac:dyDescent="0.2">
      <c r="B108" s="45">
        <v>96</v>
      </c>
      <c r="C108" s="48">
        <v>176</v>
      </c>
      <c r="D108" s="41">
        <f>AVERAGE($C$13:C108)</f>
        <v>176.78125</v>
      </c>
      <c r="E108" s="30">
        <f>_xlfn.STDEV.S($C$13:C108)</f>
        <v>3.3409835456990176</v>
      </c>
      <c r="F108" s="41"/>
      <c r="G108" s="41">
        <f t="shared" si="4"/>
        <v>0.10896764461432064</v>
      </c>
      <c r="H108" s="41">
        <f t="shared" si="4"/>
        <v>0.23087630481254559</v>
      </c>
      <c r="I108" s="41">
        <f t="shared" si="5"/>
        <v>0.39466819067960507</v>
      </c>
      <c r="J108" s="41">
        <f t="shared" si="5"/>
        <v>0.44005368443552101</v>
      </c>
      <c r="K108" s="41">
        <f t="shared" si="5"/>
        <v>0.49486393415083063</v>
      </c>
      <c r="L108" s="41">
        <f t="shared" si="5"/>
        <v>0.56639824747450895</v>
      </c>
      <c r="M108" s="41">
        <f t="shared" si="5"/>
        <v>0.67694618403036089</v>
      </c>
      <c r="N108" s="41">
        <f t="shared" si="5"/>
        <v>0.7512552789351663</v>
      </c>
      <c r="O108" s="41">
        <f t="shared" si="5"/>
        <v>0.80685975689552092</v>
      </c>
      <c r="P108" s="41">
        <f t="shared" si="5"/>
        <v>0.89631198605587126</v>
      </c>
      <c r="Q108" s="41">
        <f t="shared" si="5"/>
        <v>1.5914998886245757</v>
      </c>
    </row>
    <row r="109" spans="2:17" ht="12.75" customHeight="1" x14ac:dyDescent="0.2">
      <c r="B109" s="45">
        <v>97</v>
      </c>
      <c r="C109" s="48">
        <v>173</v>
      </c>
      <c r="D109" s="41">
        <f>AVERAGE($C$13:C109)</f>
        <v>176.74226804123711</v>
      </c>
      <c r="E109" s="30">
        <f>_xlfn.STDEV.S($C$13:C109)</f>
        <v>3.3456387983570743</v>
      </c>
      <c r="F109" s="41"/>
      <c r="G109" s="41">
        <f t="shared" si="4"/>
        <v>0.10855226862974947</v>
      </c>
      <c r="H109" s="41">
        <f t="shared" si="4"/>
        <v>0.22999397295732468</v>
      </c>
      <c r="I109" s="41">
        <f t="shared" si="5"/>
        <v>0.39315043143508605</v>
      </c>
      <c r="J109" s="41">
        <f t="shared" si="5"/>
        <v>0.43835750046323102</v>
      </c>
      <c r="K109" s="41">
        <f t="shared" si="5"/>
        <v>0.49295058680785203</v>
      </c>
      <c r="L109" s="41">
        <f t="shared" si="5"/>
        <v>0.56419835660624473</v>
      </c>
      <c r="M109" s="41">
        <f t="shared" si="5"/>
        <v>0.67429550313423448</v>
      </c>
      <c r="N109" s="41">
        <f t="shared" si="5"/>
        <v>0.74829540510322134</v>
      </c>
      <c r="O109" s="41">
        <f t="shared" si="5"/>
        <v>0.80366491729343581</v>
      </c>
      <c r="P109" s="41">
        <f t="shared" si="5"/>
        <v>0.89273212647470013</v>
      </c>
      <c r="Q109" s="41">
        <f t="shared" si="5"/>
        <v>1.5845534583808241</v>
      </c>
    </row>
    <row r="110" spans="2:17" ht="12.75" customHeight="1" x14ac:dyDescent="0.2">
      <c r="B110" s="45">
        <v>98</v>
      </c>
      <c r="C110" s="48">
        <v>176</v>
      </c>
      <c r="D110" s="41">
        <f>AVERAGE($C$13:C110)</f>
        <v>176.73469387755102</v>
      </c>
      <c r="E110" s="30">
        <f>_xlfn.STDEV.S($C$13:C110)</f>
        <v>3.3291930244404213</v>
      </c>
      <c r="F110" s="41"/>
      <c r="G110" s="41">
        <f t="shared" si="4"/>
        <v>0.1074629613998013</v>
      </c>
      <c r="H110" s="41">
        <f t="shared" si="4"/>
        <v>0.22768383373737758</v>
      </c>
      <c r="I110" s="41">
        <f t="shared" si="5"/>
        <v>0.3891923122145951</v>
      </c>
      <c r="J110" s="41">
        <f t="shared" si="5"/>
        <v>0.43394048165464894</v>
      </c>
      <c r="K110" s="41">
        <f t="shared" si="5"/>
        <v>0.48797775517437431</v>
      </c>
      <c r="L110" s="41">
        <f t="shared" si="5"/>
        <v>0.55849712849090516</v>
      </c>
      <c r="M110" s="41">
        <f t="shared" si="5"/>
        <v>0.66746097943704841</v>
      </c>
      <c r="N110" s="41">
        <f t="shared" si="5"/>
        <v>0.74069316975428423</v>
      </c>
      <c r="O110" s="41">
        <f t="shared" si="5"/>
        <v>0.79548476141262336</v>
      </c>
      <c r="P110" s="41">
        <f t="shared" si="5"/>
        <v>0.8836155219228693</v>
      </c>
      <c r="Q110" s="41">
        <f t="shared" si="5"/>
        <v>1.5678005424298576</v>
      </c>
    </row>
    <row r="111" spans="2:17" ht="12.75" customHeight="1" x14ac:dyDescent="0.2">
      <c r="B111" s="45">
        <v>99</v>
      </c>
      <c r="C111" s="48">
        <v>181</v>
      </c>
      <c r="D111" s="41">
        <f>AVERAGE($C$13:C111)</f>
        <v>176.77777777777777</v>
      </c>
      <c r="E111" s="30">
        <f>_xlfn.STDEV.S($C$13:C111)</f>
        <v>3.3397896657331394</v>
      </c>
      <c r="F111" s="41"/>
      <c r="G111" s="41">
        <f t="shared" si="4"/>
        <v>0.10725604899433841</v>
      </c>
      <c r="H111" s="41">
        <f t="shared" si="4"/>
        <v>0.2272433122875637</v>
      </c>
      <c r="I111" s="41">
        <f t="shared" si="5"/>
        <v>0.38843033110707736</v>
      </c>
      <c r="J111" s="41">
        <f t="shared" si="5"/>
        <v>0.43308720638290804</v>
      </c>
      <c r="K111" s="41">
        <f t="shared" si="5"/>
        <v>0.48701263589507715</v>
      </c>
      <c r="L111" s="41">
        <f t="shared" si="5"/>
        <v>0.55738309724833557</v>
      </c>
      <c r="M111" s="41">
        <f t="shared" si="5"/>
        <v>0.66610930443747518</v>
      </c>
      <c r="N111" s="41">
        <f t="shared" si="5"/>
        <v>0.73917592877339122</v>
      </c>
      <c r="O111" s="41">
        <f t="shared" si="5"/>
        <v>0.79384023510357293</v>
      </c>
      <c r="P111" s="41">
        <f t="shared" si="5"/>
        <v>0.8817596081125223</v>
      </c>
      <c r="Q111" s="41">
        <f t="shared" si="5"/>
        <v>1.5639495119928857</v>
      </c>
    </row>
    <row r="112" spans="2:17" ht="12.75" customHeight="1" thickBot="1" x14ac:dyDescent="0.25">
      <c r="B112" s="46">
        <v>100</v>
      </c>
      <c r="C112" s="49">
        <v>173</v>
      </c>
      <c r="D112" s="41">
        <f>AVERAGE($C$13:C112)</f>
        <v>176.74</v>
      </c>
      <c r="E112" s="30">
        <f>_xlfn.STDEV.S($C$13:C112)</f>
        <v>3.3442850393234145</v>
      </c>
      <c r="F112" s="42"/>
      <c r="G112" s="41">
        <f t="shared" si="4"/>
        <v>0.10685902941350592</v>
      </c>
      <c r="H112" s="41">
        <f t="shared" si="4"/>
        <v>0.22640006604432425</v>
      </c>
      <c r="I112" s="41">
        <f t="shared" si="5"/>
        <v>0.38698019913602499</v>
      </c>
      <c r="J112" s="41">
        <f t="shared" si="5"/>
        <v>0.43146676089078478</v>
      </c>
      <c r="K112" s="41">
        <f t="shared" si="5"/>
        <v>0.48518496821887858</v>
      </c>
      <c r="L112" s="41">
        <f t="shared" si="5"/>
        <v>0.55528213024925388</v>
      </c>
      <c r="M112" s="41">
        <f t="shared" si="5"/>
        <v>0.66357870659623652</v>
      </c>
      <c r="N112" s="41">
        <f t="shared" si="5"/>
        <v>0.73635089931830211</v>
      </c>
      <c r="O112" s="41">
        <f t="shared" si="5"/>
        <v>0.79079160074705268</v>
      </c>
      <c r="P112" s="41">
        <f t="shared" si="5"/>
        <v>0.87834484779816435</v>
      </c>
      <c r="Q112" s="41">
        <f t="shared" si="5"/>
        <v>1.5573486452942396</v>
      </c>
    </row>
  </sheetData>
  <mergeCells count="16">
    <mergeCell ref="G11:G12"/>
    <mergeCell ref="B11:B12"/>
    <mergeCell ref="C11:C12"/>
    <mergeCell ref="D11:D12"/>
    <mergeCell ref="E11:E12"/>
    <mergeCell ref="F11:F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</mergeCells>
  <phoneticPr fontId="3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34"/>
  <sheetViews>
    <sheetView workbookViewId="0">
      <selection activeCell="S19" sqref="S19"/>
    </sheetView>
  </sheetViews>
  <sheetFormatPr defaultColWidth="8.85546875" defaultRowHeight="12.75" customHeight="1" x14ac:dyDescent="0.2"/>
  <cols>
    <col min="2" max="2" width="9.140625" customWidth="1"/>
    <col min="3" max="3" width="11" customWidth="1"/>
    <col min="5" max="5" width="10" customWidth="1"/>
    <col min="8" max="8" width="9.140625" customWidth="1"/>
    <col min="9" max="9" width="10.42578125" customWidth="1"/>
  </cols>
  <sheetData>
    <row r="11" spans="2:10" ht="12.75" customHeight="1" thickBot="1" x14ac:dyDescent="0.25"/>
    <row r="12" spans="2:10" ht="13.5" customHeight="1" thickBot="1" x14ac:dyDescent="0.25">
      <c r="B12" s="127" t="s">
        <v>0</v>
      </c>
      <c r="C12" s="124" t="s">
        <v>33</v>
      </c>
    </row>
    <row r="13" spans="2:10" ht="13.5" customHeight="1" x14ac:dyDescent="0.2">
      <c r="B13" s="128"/>
      <c r="C13" s="125"/>
      <c r="E13" s="24" t="s">
        <v>6</v>
      </c>
      <c r="F13" s="21">
        <f>AVERAGE(mosópor)</f>
        <v>1.5204999999999997</v>
      </c>
      <c r="G13" s="59" t="s">
        <v>21</v>
      </c>
      <c r="I13" s="53" t="s">
        <v>36</v>
      </c>
      <c r="J13" s="54">
        <f>_xlfn.T.INV.2T(1-F17,F14-1)</f>
        <v>2.0930240544083087</v>
      </c>
    </row>
    <row r="14" spans="2:10" ht="13.5" customHeight="1" thickBot="1" x14ac:dyDescent="0.25">
      <c r="B14" s="129"/>
      <c r="C14" s="126"/>
      <c r="E14" s="25" t="s">
        <v>26</v>
      </c>
      <c r="F14" s="22">
        <f>COUNT(mosópor)</f>
        <v>20</v>
      </c>
      <c r="I14" s="55" t="s">
        <v>10</v>
      </c>
      <c r="J14" s="56">
        <f>J13*F16/SQRT(F14)</f>
        <v>4.2987521810414417E-2</v>
      </c>
    </row>
    <row r="15" spans="2:10" ht="12.75" customHeight="1" thickBot="1" x14ac:dyDescent="0.25">
      <c r="B15" s="50">
        <v>1</v>
      </c>
      <c r="C15" s="19">
        <v>1.52</v>
      </c>
      <c r="E15" s="25" t="s">
        <v>7</v>
      </c>
      <c r="F15" s="22"/>
      <c r="I15" s="57" t="s">
        <v>29</v>
      </c>
      <c r="J15" s="58" t="s">
        <v>49</v>
      </c>
    </row>
    <row r="16" spans="2:10" ht="12.75" customHeight="1" x14ac:dyDescent="0.2">
      <c r="B16" s="50">
        <v>2</v>
      </c>
      <c r="C16" s="19">
        <v>1.61</v>
      </c>
      <c r="E16" s="25" t="s">
        <v>28</v>
      </c>
      <c r="F16" s="22">
        <f>_xlfn.STDEV.S(mosópor)</f>
        <v>9.185085164204207E-2</v>
      </c>
    </row>
    <row r="17" spans="2:14" ht="12.75" customHeight="1" thickBot="1" x14ac:dyDescent="0.25">
      <c r="B17" s="50">
        <v>3</v>
      </c>
      <c r="C17" s="19">
        <v>1.46</v>
      </c>
      <c r="E17" s="26" t="s">
        <v>8</v>
      </c>
      <c r="F17" s="23">
        <v>0.95</v>
      </c>
    </row>
    <row r="18" spans="2:14" ht="12.75" customHeight="1" x14ac:dyDescent="0.2">
      <c r="B18" s="50">
        <v>4</v>
      </c>
      <c r="C18" s="19">
        <v>1.49</v>
      </c>
      <c r="E18" s="36"/>
      <c r="F18" s="36"/>
      <c r="G18" s="36"/>
      <c r="H18" s="36"/>
      <c r="I18" s="36"/>
    </row>
    <row r="19" spans="2:14" ht="12.75" customHeight="1" x14ac:dyDescent="0.2">
      <c r="B19" s="50">
        <v>5</v>
      </c>
      <c r="C19" s="19">
        <v>1.51</v>
      </c>
      <c r="G19" s="52" t="s">
        <v>34</v>
      </c>
      <c r="H19" s="60" t="s">
        <v>35</v>
      </c>
      <c r="I19" s="36">
        <f>F13*0.02</f>
        <v>3.0409999999999996E-2</v>
      </c>
    </row>
    <row r="20" spans="2:14" ht="12.75" customHeight="1" thickBot="1" x14ac:dyDescent="0.25">
      <c r="B20" s="50">
        <v>6</v>
      </c>
      <c r="C20" s="19">
        <v>1.6</v>
      </c>
      <c r="G20" s="36"/>
      <c r="I20" s="36"/>
    </row>
    <row r="21" spans="2:14" ht="12.75" customHeight="1" thickBot="1" x14ac:dyDescent="0.25">
      <c r="B21" s="50">
        <v>7</v>
      </c>
      <c r="C21" s="19">
        <v>1.48</v>
      </c>
      <c r="G21" s="36"/>
      <c r="H21" s="14" t="s">
        <v>16</v>
      </c>
      <c r="I21" s="15" t="s">
        <v>37</v>
      </c>
      <c r="J21" s="61" t="s">
        <v>17</v>
      </c>
    </row>
    <row r="22" spans="2:14" ht="12.75" customHeight="1" x14ac:dyDescent="0.2">
      <c r="B22" s="50">
        <v>8</v>
      </c>
      <c r="C22" s="19">
        <v>1.42</v>
      </c>
      <c r="G22" s="36"/>
      <c r="H22" s="17">
        <v>20</v>
      </c>
      <c r="I22" s="44">
        <f>_xlfn.T.INV.2T(1-$F$17,H22-1)</f>
        <v>2.0930240544083087</v>
      </c>
      <c r="J22" s="18">
        <f>I22*$F$16/SQRT(H22)</f>
        <v>4.2987521810414417E-2</v>
      </c>
    </row>
    <row r="23" spans="2:14" ht="12.75" customHeight="1" x14ac:dyDescent="0.2">
      <c r="B23" s="50">
        <v>9</v>
      </c>
      <c r="C23" s="19">
        <v>1.32</v>
      </c>
      <c r="E23" s="36"/>
      <c r="F23" s="36"/>
      <c r="G23" s="36"/>
      <c r="H23" s="62">
        <v>25</v>
      </c>
      <c r="I23" s="1">
        <f t="shared" ref="I23:I30" si="0">_xlfn.T.INV.2T(1-$F$17,H23-1)</f>
        <v>2.0638985616280254</v>
      </c>
      <c r="J23" s="19">
        <f t="shared" ref="J23:J30" si="1">I23*$F$16/SQRT(H23)</f>
        <v>3.7914168117663953E-2</v>
      </c>
    </row>
    <row r="24" spans="2:14" ht="12.75" customHeight="1" x14ac:dyDescent="0.2">
      <c r="B24" s="50">
        <v>10</v>
      </c>
      <c r="C24" s="19">
        <v>1.7</v>
      </c>
      <c r="E24" s="36"/>
      <c r="F24" s="36"/>
      <c r="G24" s="36"/>
      <c r="H24" s="62">
        <v>30</v>
      </c>
      <c r="I24" s="1">
        <f t="shared" si="0"/>
        <v>2.0452296421327034</v>
      </c>
      <c r="J24" s="19">
        <f t="shared" si="1"/>
        <v>3.4297671669596311E-2</v>
      </c>
    </row>
    <row r="25" spans="2:14" ht="12.75" customHeight="1" x14ac:dyDescent="0.2">
      <c r="B25" s="50">
        <v>11</v>
      </c>
      <c r="C25" s="19">
        <v>1.54</v>
      </c>
      <c r="E25" s="36"/>
      <c r="F25" s="36"/>
      <c r="G25" s="36"/>
      <c r="H25" s="62">
        <v>35</v>
      </c>
      <c r="I25" s="1">
        <f t="shared" si="0"/>
        <v>2.0322445093177191</v>
      </c>
      <c r="J25" s="19">
        <f t="shared" si="1"/>
        <v>3.1551871470519237E-2</v>
      </c>
    </row>
    <row r="26" spans="2:14" ht="12.75" customHeight="1" x14ac:dyDescent="0.2">
      <c r="B26" s="50">
        <v>12</v>
      </c>
      <c r="C26" s="19">
        <v>1.43</v>
      </c>
      <c r="E26" s="36"/>
      <c r="F26" s="36"/>
      <c r="G26" s="36"/>
      <c r="H26" s="62">
        <v>36</v>
      </c>
      <c r="I26" s="2">
        <f t="shared" si="0"/>
        <v>2.0301079282503438</v>
      </c>
      <c r="J26" s="19">
        <f t="shared" si="1"/>
        <v>3.1077857022509286E-2</v>
      </c>
    </row>
    <row r="27" spans="2:14" ht="12.75" customHeight="1" x14ac:dyDescent="0.2">
      <c r="B27" s="50">
        <v>13</v>
      </c>
      <c r="C27" s="19">
        <v>1.56</v>
      </c>
      <c r="E27" s="36"/>
      <c r="F27" s="36"/>
      <c r="G27" s="36"/>
      <c r="H27" s="62">
        <v>37</v>
      </c>
      <c r="I27" s="2">
        <f t="shared" si="0"/>
        <v>2.0280940009804502</v>
      </c>
      <c r="J27" s="19">
        <f t="shared" si="1"/>
        <v>3.0624598654361412E-2</v>
      </c>
      <c r="K27" t="s">
        <v>50</v>
      </c>
    </row>
    <row r="28" spans="2:14" ht="12.75" customHeight="1" x14ac:dyDescent="0.25">
      <c r="B28" s="50">
        <v>14</v>
      </c>
      <c r="C28" s="19">
        <v>1.47</v>
      </c>
      <c r="E28" s="36"/>
      <c r="F28" s="36"/>
      <c r="G28" s="36"/>
      <c r="H28" s="145">
        <v>38</v>
      </c>
      <c r="I28" s="146">
        <f t="shared" si="0"/>
        <v>2.0261924630291088</v>
      </c>
      <c r="J28" s="147">
        <f t="shared" si="1"/>
        <v>3.0190623671653989E-2</v>
      </c>
      <c r="K28" s="148" t="s">
        <v>51</v>
      </c>
      <c r="L28" s="149" t="s">
        <v>52</v>
      </c>
      <c r="M28" s="148"/>
      <c r="N28" s="148"/>
    </row>
    <row r="29" spans="2:14" ht="12.75" customHeight="1" x14ac:dyDescent="0.2">
      <c r="B29" s="50">
        <v>15</v>
      </c>
      <c r="C29" s="19">
        <v>1.68</v>
      </c>
      <c r="H29" s="16">
        <v>39</v>
      </c>
      <c r="I29" s="2">
        <f t="shared" si="0"/>
        <v>2.0243941639119702</v>
      </c>
      <c r="J29" s="19">
        <f t="shared" si="1"/>
        <v>2.9774601699180885E-2</v>
      </c>
    </row>
    <row r="30" spans="2:14" ht="12.75" customHeight="1" x14ac:dyDescent="0.2">
      <c r="B30" s="50">
        <v>16</v>
      </c>
      <c r="C30" s="19">
        <v>1.44</v>
      </c>
      <c r="H30" s="16">
        <v>40</v>
      </c>
      <c r="I30" s="2">
        <f t="shared" si="0"/>
        <v>2.0226909200367595</v>
      </c>
      <c r="J30" s="19">
        <f t="shared" si="1"/>
        <v>2.9375327466360047E-2</v>
      </c>
    </row>
    <row r="31" spans="2:14" ht="12.75" customHeight="1" x14ac:dyDescent="0.2">
      <c r="B31" s="50">
        <v>17</v>
      </c>
      <c r="C31" s="19">
        <v>1.6</v>
      </c>
      <c r="H31" s="16"/>
      <c r="I31" s="41"/>
      <c r="J31" s="19"/>
    </row>
    <row r="32" spans="2:14" ht="12.75" customHeight="1" x14ac:dyDescent="0.2">
      <c r="B32" s="50">
        <v>18</v>
      </c>
      <c r="C32" s="19">
        <v>1.59</v>
      </c>
      <c r="H32" s="16"/>
      <c r="I32" s="41"/>
      <c r="J32" s="19"/>
    </row>
    <row r="33" spans="2:10" ht="12.75" customHeight="1" x14ac:dyDescent="0.2">
      <c r="B33" s="50">
        <v>19</v>
      </c>
      <c r="C33" s="19">
        <v>1.49</v>
      </c>
      <c r="H33" s="16"/>
      <c r="I33" s="41"/>
      <c r="J33" s="19"/>
    </row>
    <row r="34" spans="2:10" ht="12.75" customHeight="1" thickBot="1" x14ac:dyDescent="0.25">
      <c r="B34" s="51">
        <v>20</v>
      </c>
      <c r="C34" s="20">
        <v>1.5</v>
      </c>
      <c r="H34" s="16"/>
      <c r="I34" s="41"/>
      <c r="J34" s="19"/>
    </row>
  </sheetData>
  <mergeCells count="2">
    <mergeCell ref="C12:C14"/>
    <mergeCell ref="B12:B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R36"/>
  <sheetViews>
    <sheetView workbookViewId="0">
      <selection activeCell="Q36" sqref="Q36"/>
    </sheetView>
  </sheetViews>
  <sheetFormatPr defaultColWidth="8.85546875" defaultRowHeight="12.75" x14ac:dyDescent="0.2"/>
  <cols>
    <col min="3" max="3" width="10.140625" customWidth="1"/>
    <col min="5" max="5" width="10.28515625" customWidth="1"/>
    <col min="6" max="6" width="9.7109375" customWidth="1"/>
    <col min="10" max="10" width="10" customWidth="1"/>
    <col min="16" max="16" width="10" customWidth="1"/>
  </cols>
  <sheetData>
    <row r="15" spans="2:4" ht="13.5" thickBot="1" x14ac:dyDescent="0.25">
      <c r="B15" s="37"/>
      <c r="C15" s="11"/>
      <c r="D15" s="11"/>
    </row>
    <row r="16" spans="2:4" ht="13.5" thickBot="1" x14ac:dyDescent="0.25">
      <c r="B16" s="130" t="s">
        <v>0</v>
      </c>
      <c r="C16" s="116" t="s">
        <v>18</v>
      </c>
    </row>
    <row r="17" spans="2:18" ht="13.5" thickBot="1" x14ac:dyDescent="0.25">
      <c r="B17" s="131"/>
      <c r="C17" s="117"/>
      <c r="D17" s="67" t="s">
        <v>21</v>
      </c>
      <c r="E17" s="64" t="s">
        <v>6</v>
      </c>
      <c r="F17" s="54">
        <f>AVERAGE(szszil)</f>
        <v>404.21</v>
      </c>
      <c r="H17" s="71" t="s">
        <v>22</v>
      </c>
      <c r="I17" s="132" t="s">
        <v>19</v>
      </c>
      <c r="J17" s="132"/>
      <c r="K17" s="132"/>
      <c r="L17" s="132"/>
      <c r="N17" s="71" t="s">
        <v>23</v>
      </c>
      <c r="O17" s="132" t="s">
        <v>38</v>
      </c>
      <c r="P17" s="132"/>
      <c r="Q17" s="132"/>
      <c r="R17" s="132"/>
    </row>
    <row r="18" spans="2:18" ht="13.5" thickBot="1" x14ac:dyDescent="0.25">
      <c r="B18" s="63">
        <v>1</v>
      </c>
      <c r="C18" s="18">
        <v>409.2</v>
      </c>
      <c r="E18" s="65" t="s">
        <v>28</v>
      </c>
      <c r="F18" s="56">
        <f>_xlfn.STDEV.S(szszil)</f>
        <v>18.565825833743276</v>
      </c>
    </row>
    <row r="19" spans="2:18" ht="13.5" thickBot="1" x14ac:dyDescent="0.25">
      <c r="B19" s="50">
        <v>2</v>
      </c>
      <c r="C19" s="19">
        <v>424.1</v>
      </c>
      <c r="E19" s="65" t="s">
        <v>26</v>
      </c>
      <c r="F19" s="56">
        <f>COUNT(szszil)</f>
        <v>10</v>
      </c>
      <c r="I19" s="68" t="s">
        <v>16</v>
      </c>
      <c r="J19" s="69" t="s">
        <v>37</v>
      </c>
      <c r="K19" s="69" t="s">
        <v>17</v>
      </c>
      <c r="L19" s="70" t="s">
        <v>20</v>
      </c>
      <c r="O19" s="133" t="s">
        <v>39</v>
      </c>
      <c r="P19" s="134"/>
      <c r="Q19" s="76"/>
    </row>
    <row r="20" spans="2:18" ht="13.5" thickBot="1" x14ac:dyDescent="0.25">
      <c r="B20" s="50">
        <v>3</v>
      </c>
      <c r="C20" s="19">
        <v>389.5</v>
      </c>
      <c r="E20" s="66" t="s">
        <v>8</v>
      </c>
      <c r="F20" s="58">
        <v>0.95</v>
      </c>
      <c r="I20" s="27">
        <v>11</v>
      </c>
      <c r="J20" s="44">
        <f>_xlfn.T.INV.2T(1-$F$20,I20-1)</f>
        <v>2.2281388519862744</v>
      </c>
      <c r="K20" s="44">
        <f>J20*$F$18/SQRT(I20)</f>
        <v>12.47269150844798</v>
      </c>
      <c r="L20" s="28">
        <f>(I20-10)*2500</f>
        <v>2500</v>
      </c>
    </row>
    <row r="21" spans="2:18" ht="13.5" thickBot="1" x14ac:dyDescent="0.25">
      <c r="B21" s="50">
        <v>4</v>
      </c>
      <c r="C21" s="19">
        <v>378.9</v>
      </c>
      <c r="I21" s="29">
        <v>15</v>
      </c>
      <c r="J21" s="41">
        <f t="shared" ref="J21:J30" si="0">_xlfn.T.INV.2T(1-$F$20,I21-1)</f>
        <v>2.1447866879178035</v>
      </c>
      <c r="K21" s="41">
        <f t="shared" ref="K21:K22" si="1">J21*$F$18/SQRT(I21)</f>
        <v>10.281411650635198</v>
      </c>
      <c r="L21" s="30">
        <f t="shared" ref="L21:L22" si="2">(I21-10)*2500</f>
        <v>12500</v>
      </c>
      <c r="O21" s="68" t="s">
        <v>16</v>
      </c>
      <c r="P21" s="69" t="s">
        <v>37</v>
      </c>
      <c r="Q21" s="69" t="s">
        <v>17</v>
      </c>
      <c r="R21" s="70" t="s">
        <v>20</v>
      </c>
    </row>
    <row r="22" spans="2:18" x14ac:dyDescent="0.2">
      <c r="B22" s="50">
        <v>5</v>
      </c>
      <c r="C22" s="19">
        <v>411.1</v>
      </c>
      <c r="E22" s="64" t="s">
        <v>36</v>
      </c>
      <c r="F22" s="54">
        <f>_xlfn.T.INV.2T(1-F20,F19-1)</f>
        <v>2.2621571627982049</v>
      </c>
      <c r="I22" s="29">
        <v>20</v>
      </c>
      <c r="J22" s="41">
        <f t="shared" si="0"/>
        <v>2.0930240544083087</v>
      </c>
      <c r="K22" s="41">
        <f t="shared" si="1"/>
        <v>8.6890739572749673</v>
      </c>
      <c r="L22" s="30">
        <f t="shared" si="2"/>
        <v>25000</v>
      </c>
      <c r="O22" s="27">
        <v>2</v>
      </c>
      <c r="P22" s="44">
        <f>_xlfn.T.INV.2T(1-$F$20,O22-1)</f>
        <v>12.706204736174694</v>
      </c>
      <c r="Q22" s="44">
        <f>P22*$F$18/2/SQRT(O22)</f>
        <v>83.403663497560316</v>
      </c>
      <c r="R22" s="28">
        <f>100000+O22*2500</f>
        <v>105000</v>
      </c>
    </row>
    <row r="23" spans="2:18" ht="13.5" thickBot="1" x14ac:dyDescent="0.25">
      <c r="B23" s="50">
        <v>6</v>
      </c>
      <c r="C23" s="19">
        <v>432.9</v>
      </c>
      <c r="E23" s="66" t="s">
        <v>10</v>
      </c>
      <c r="F23" s="58">
        <f>F22*F18/SQRT(F19)</f>
        <v>13.281191725216825</v>
      </c>
      <c r="I23" s="29">
        <v>40</v>
      </c>
      <c r="J23" s="41">
        <f t="shared" si="0"/>
        <v>2.0226909200367595</v>
      </c>
      <c r="K23" s="41">
        <f t="shared" ref="K23:K24" si="3">J23*$F$18/SQRT(I23)</f>
        <v>5.9376391595696996</v>
      </c>
      <c r="L23" s="30">
        <f t="shared" ref="L23:L24" si="4">(I23-10)*2500</f>
        <v>75000</v>
      </c>
      <c r="O23" s="16">
        <v>10</v>
      </c>
      <c r="P23" s="41">
        <f t="shared" ref="P23:P29" si="5">_xlfn.T.INV.2T(1-$F$20,O23-1)</f>
        <v>2.2621571627982049</v>
      </c>
      <c r="Q23" s="41">
        <f t="shared" ref="Q23:Q29" si="6">P23*$F$18/2/SQRT(O23)</f>
        <v>6.6405958626084125</v>
      </c>
      <c r="R23" s="19">
        <f t="shared" ref="R23:R29" si="7">100000+O23*2500</f>
        <v>125000</v>
      </c>
    </row>
    <row r="24" spans="2:18" x14ac:dyDescent="0.2">
      <c r="B24" s="50">
        <v>7</v>
      </c>
      <c r="C24" s="19">
        <v>398.3</v>
      </c>
      <c r="I24" s="29">
        <v>60</v>
      </c>
      <c r="J24" s="41">
        <f t="shared" si="0"/>
        <v>2.0009953780882688</v>
      </c>
      <c r="K24" s="41">
        <f t="shared" si="3"/>
        <v>4.7960613773476455</v>
      </c>
      <c r="L24" s="30">
        <f t="shared" si="4"/>
        <v>125000</v>
      </c>
      <c r="O24" s="16">
        <v>15</v>
      </c>
      <c r="P24" s="41">
        <f t="shared" si="5"/>
        <v>2.1447866879178035</v>
      </c>
      <c r="Q24" s="41">
        <f t="shared" si="6"/>
        <v>5.1407058253175988</v>
      </c>
      <c r="R24" s="19">
        <f t="shared" si="7"/>
        <v>137500</v>
      </c>
    </row>
    <row r="25" spans="2:18" x14ac:dyDescent="0.2">
      <c r="B25" s="50">
        <v>8</v>
      </c>
      <c r="C25" s="19">
        <v>378.9</v>
      </c>
      <c r="I25" s="29">
        <v>80</v>
      </c>
      <c r="J25" s="41">
        <f t="shared" si="0"/>
        <v>1.9904502102301287</v>
      </c>
      <c r="K25" s="41">
        <f t="shared" ref="K25:K30" si="8">J25*$F$18/SQRT(I25)</f>
        <v>4.1316221494292353</v>
      </c>
      <c r="L25" s="30">
        <f t="shared" ref="L25:L30" si="9">(I25-10)*2500</f>
        <v>175000</v>
      </c>
      <c r="M25" t="s">
        <v>54</v>
      </c>
      <c r="O25" s="16">
        <v>20</v>
      </c>
      <c r="P25" s="41">
        <f t="shared" si="5"/>
        <v>2.0930240544083087</v>
      </c>
      <c r="Q25" s="41">
        <f t="shared" si="6"/>
        <v>4.3445369786374837</v>
      </c>
      <c r="R25" s="19">
        <f t="shared" si="7"/>
        <v>150000</v>
      </c>
    </row>
    <row r="26" spans="2:18" x14ac:dyDescent="0.2">
      <c r="B26" s="50">
        <v>9</v>
      </c>
      <c r="C26" s="19">
        <v>399.1</v>
      </c>
      <c r="I26" s="29">
        <v>90</v>
      </c>
      <c r="J26" s="41">
        <f t="shared" si="0"/>
        <v>1.9869786995062801</v>
      </c>
      <c r="K26" s="41">
        <f t="shared" si="8"/>
        <v>3.8885369381117809</v>
      </c>
      <c r="L26" s="30">
        <f t="shared" si="9"/>
        <v>200000</v>
      </c>
      <c r="M26" t="s">
        <v>53</v>
      </c>
      <c r="O26" s="16">
        <v>30</v>
      </c>
      <c r="P26" s="41">
        <f t="shared" si="5"/>
        <v>2.0452296421327034</v>
      </c>
      <c r="Q26" s="41">
        <f t="shared" si="6"/>
        <v>3.466296650150904</v>
      </c>
      <c r="R26" s="19">
        <f t="shared" si="7"/>
        <v>175000</v>
      </c>
    </row>
    <row r="27" spans="2:18" ht="13.5" thickBot="1" x14ac:dyDescent="0.25">
      <c r="B27" s="51">
        <v>10</v>
      </c>
      <c r="C27" s="20">
        <v>420.1</v>
      </c>
      <c r="I27" s="29">
        <v>82</v>
      </c>
      <c r="J27" s="150">
        <f t="shared" si="0"/>
        <v>1.9896863234569038</v>
      </c>
      <c r="K27" s="150">
        <f t="shared" si="8"/>
        <v>4.0793593184132648</v>
      </c>
      <c r="L27" s="30">
        <f t="shared" si="9"/>
        <v>180000</v>
      </c>
      <c r="O27" s="16">
        <v>25</v>
      </c>
      <c r="P27" s="150">
        <f t="shared" si="5"/>
        <v>2.0638985616280254</v>
      </c>
      <c r="Q27" s="150">
        <f t="shared" si="6"/>
        <v>3.8317981233699188</v>
      </c>
      <c r="R27" s="19">
        <f t="shared" si="7"/>
        <v>162500</v>
      </c>
    </row>
    <row r="28" spans="2:18" ht="15" x14ac:dyDescent="0.25">
      <c r="I28" s="29">
        <v>84</v>
      </c>
      <c r="J28" s="150">
        <f t="shared" si="0"/>
        <v>1.9889597801751635</v>
      </c>
      <c r="K28" s="150">
        <f t="shared" si="8"/>
        <v>4.0290311963311982</v>
      </c>
      <c r="L28" s="30">
        <f t="shared" si="9"/>
        <v>185000</v>
      </c>
      <c r="O28" s="145">
        <v>24</v>
      </c>
      <c r="P28" s="146">
        <f t="shared" si="5"/>
        <v>2.0686576104190477</v>
      </c>
      <c r="Q28" s="146">
        <f t="shared" si="6"/>
        <v>3.9198303460794706</v>
      </c>
      <c r="R28" s="147">
        <f t="shared" si="7"/>
        <v>160000</v>
      </c>
    </row>
    <row r="29" spans="2:18" x14ac:dyDescent="0.2">
      <c r="I29" s="29">
        <v>85</v>
      </c>
      <c r="J29" s="150">
        <f t="shared" si="0"/>
        <v>1.9886096669757098</v>
      </c>
      <c r="K29" s="150">
        <f t="shared" si="8"/>
        <v>4.004555854076334</v>
      </c>
      <c r="L29" s="30">
        <f t="shared" si="9"/>
        <v>187500</v>
      </c>
      <c r="O29" s="16">
        <v>23</v>
      </c>
      <c r="P29" s="150">
        <f t="shared" si="5"/>
        <v>2.0738730679040249</v>
      </c>
      <c r="Q29" s="150">
        <f t="shared" si="6"/>
        <v>4.0142325676821233</v>
      </c>
      <c r="R29" s="19">
        <f t="shared" si="7"/>
        <v>157500</v>
      </c>
    </row>
    <row r="30" spans="2:18" ht="15" x14ac:dyDescent="0.25">
      <c r="I30" s="145">
        <v>86</v>
      </c>
      <c r="J30" s="146">
        <f t="shared" si="0"/>
        <v>1.9882679074772203</v>
      </c>
      <c r="K30" s="146">
        <f t="shared" si="8"/>
        <v>3.9805212710629303</v>
      </c>
      <c r="L30" s="147">
        <f t="shared" si="9"/>
        <v>190000</v>
      </c>
      <c r="M30" s="148" t="s">
        <v>55</v>
      </c>
      <c r="O30" s="16"/>
      <c r="P30" s="41"/>
      <c r="Q30" s="41"/>
      <c r="R30" s="19"/>
    </row>
    <row r="31" spans="2:18" ht="13.5" thickBot="1" x14ac:dyDescent="0.25">
      <c r="I31" s="31"/>
      <c r="J31" s="42"/>
      <c r="K31" s="42"/>
      <c r="L31" s="32"/>
      <c r="O31" s="16"/>
      <c r="P31" s="41"/>
      <c r="Q31" s="41"/>
      <c r="R31" s="19"/>
    </row>
    <row r="32" spans="2:18" x14ac:dyDescent="0.2">
      <c r="O32" s="16"/>
      <c r="P32" s="41"/>
      <c r="Q32" s="41"/>
      <c r="R32" s="19"/>
    </row>
    <row r="33" spans="14:18" x14ac:dyDescent="0.2">
      <c r="O33" s="16"/>
      <c r="P33" s="41"/>
      <c r="Q33" s="41"/>
      <c r="R33" s="19"/>
    </row>
    <row r="36" spans="14:18" x14ac:dyDescent="0.2">
      <c r="N36" t="s">
        <v>56</v>
      </c>
    </row>
  </sheetData>
  <mergeCells count="5">
    <mergeCell ref="B16:B17"/>
    <mergeCell ref="C16:C17"/>
    <mergeCell ref="I17:L17"/>
    <mergeCell ref="O17:R17"/>
    <mergeCell ref="O19:P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1"/>
  <sheetViews>
    <sheetView tabSelected="1" workbookViewId="0">
      <selection activeCell="C22" sqref="C22"/>
    </sheetView>
  </sheetViews>
  <sheetFormatPr defaultColWidth="9.28515625" defaultRowHeight="12.75" customHeight="1" x14ac:dyDescent="0.2"/>
  <cols>
    <col min="1" max="1" width="9.28515625" customWidth="1"/>
    <col min="2" max="2" width="13.140625" bestFit="1" customWidth="1"/>
    <col min="3" max="3" width="11" bestFit="1" customWidth="1"/>
    <col min="4" max="4" width="9.7109375" customWidth="1"/>
    <col min="5" max="5" width="9.85546875" customWidth="1"/>
  </cols>
  <sheetData>
    <row r="7" spans="2:5" ht="12.75" customHeight="1" thickBot="1" x14ac:dyDescent="0.25"/>
    <row r="8" spans="2:5" ht="12.75" customHeight="1" x14ac:dyDescent="0.2">
      <c r="C8" s="135" t="s">
        <v>40</v>
      </c>
      <c r="D8" s="137" t="s">
        <v>41</v>
      </c>
      <c r="E8" s="124" t="s">
        <v>42</v>
      </c>
    </row>
    <row r="9" spans="2:5" ht="12.75" customHeight="1" thickBot="1" x14ac:dyDescent="0.25">
      <c r="C9" s="136"/>
      <c r="D9" s="138"/>
      <c r="E9" s="126"/>
    </row>
    <row r="10" spans="2:5" ht="12.75" customHeight="1" x14ac:dyDescent="0.2">
      <c r="B10" s="152" t="s">
        <v>43</v>
      </c>
      <c r="C10" s="27">
        <v>1000</v>
      </c>
      <c r="D10" s="44">
        <f>200/1000</f>
        <v>0.2</v>
      </c>
      <c r="E10" s="28">
        <f>200/1000</f>
        <v>0.2</v>
      </c>
    </row>
    <row r="11" spans="2:5" ht="12.75" customHeight="1" x14ac:dyDescent="0.2">
      <c r="B11" s="151" t="s">
        <v>11</v>
      </c>
      <c r="C11" s="29">
        <v>15</v>
      </c>
      <c r="D11" s="41">
        <f>0.5/1000</f>
        <v>5.0000000000000001E-4</v>
      </c>
      <c r="E11" s="30">
        <f>1/1000</f>
        <v>1E-3</v>
      </c>
    </row>
    <row r="12" spans="2:5" ht="12.75" customHeight="1" x14ac:dyDescent="0.2">
      <c r="B12" s="151" t="s">
        <v>7</v>
      </c>
      <c r="C12" s="29">
        <f>C11/2</f>
        <v>7.5</v>
      </c>
      <c r="D12" s="41">
        <f t="shared" ref="D12:E12" si="0">D11/2</f>
        <v>2.5000000000000001E-4</v>
      </c>
      <c r="E12" s="30">
        <f t="shared" si="0"/>
        <v>5.0000000000000001E-4</v>
      </c>
    </row>
    <row r="13" spans="2:5" ht="12.75" customHeight="1" thickBot="1" x14ac:dyDescent="0.25">
      <c r="B13" s="153" t="s">
        <v>44</v>
      </c>
      <c r="C13" s="31">
        <v>1</v>
      </c>
      <c r="D13" s="42">
        <v>2</v>
      </c>
      <c r="E13" s="32">
        <v>1</v>
      </c>
    </row>
    <row r="14" spans="2:5" ht="12.75" customHeight="1" x14ac:dyDescent="0.2">
      <c r="B14" s="154" t="s">
        <v>57</v>
      </c>
      <c r="C14">
        <f>(C13/C10*C12)^2</f>
        <v>5.6249999999999998E-5</v>
      </c>
      <c r="D14">
        <f t="shared" ref="D14:E14" si="1">(D13/D10*D12)^2</f>
        <v>6.2500000000000003E-6</v>
      </c>
      <c r="E14">
        <f t="shared" si="1"/>
        <v>6.2500000000000003E-6</v>
      </c>
    </row>
    <row r="15" spans="2:5" ht="12.75" customHeight="1" x14ac:dyDescent="0.2">
      <c r="B15" s="36"/>
    </row>
    <row r="16" spans="2:5" ht="12.75" customHeight="1" thickBot="1" x14ac:dyDescent="0.25"/>
    <row r="17" spans="2:3" ht="12.75" customHeight="1" x14ac:dyDescent="0.2">
      <c r="B17" s="72" t="s">
        <v>12</v>
      </c>
      <c r="C17" s="18">
        <f>PI()/4*C10*D10^D13*E10</f>
        <v>6.2831853071795871</v>
      </c>
    </row>
    <row r="18" spans="2:3" ht="12.75" customHeight="1" x14ac:dyDescent="0.2">
      <c r="B18" s="73" t="s">
        <v>13</v>
      </c>
      <c r="C18" s="19">
        <f>C17*SQRT(SUM(C14:E14))</f>
        <v>5.2097420380471569E-2</v>
      </c>
    </row>
    <row r="19" spans="2:3" ht="12.75" customHeight="1" thickBot="1" x14ac:dyDescent="0.25">
      <c r="B19" s="74" t="s">
        <v>14</v>
      </c>
      <c r="C19" s="20">
        <f>2*C18</f>
        <v>0.10419484076094314</v>
      </c>
    </row>
    <row r="21" spans="2:3" ht="12.75" customHeight="1" x14ac:dyDescent="0.2">
      <c r="C21" t="s">
        <v>58</v>
      </c>
    </row>
  </sheetData>
  <mergeCells count="3">
    <mergeCell ref="C8:C9"/>
    <mergeCell ref="D8:D9"/>
    <mergeCell ref="E8:E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1. feladat</vt:lpstr>
      <vt:lpstr>2. feladat</vt:lpstr>
      <vt:lpstr>3. feladat</vt:lpstr>
      <vt:lpstr>4. feladat</vt:lpstr>
      <vt:lpstr>5. feladat</vt:lpstr>
      <vt:lpstr>6. feladat</vt:lpstr>
      <vt:lpstr>mosópor</vt:lpstr>
      <vt:lpstr>'1. feladat'!Nyomtatási_terület</vt:lpstr>
      <vt:lpstr>szszil</vt:lpstr>
      <vt:lpstr>tömeg</vt:lpstr>
    </vt:vector>
  </TitlesOfParts>
  <Company>Budapesti Műszaki és Gazdaságtudományi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Hidrodinamikai Rendszerek Tanszék</dc:creator>
  <cp:lastModifiedBy>Varga Roxána</cp:lastModifiedBy>
  <cp:lastPrinted>2008-02-27T14:36:17Z</cp:lastPrinted>
  <dcterms:created xsi:type="dcterms:W3CDTF">2007-02-27T20:19:14Z</dcterms:created>
  <dcterms:modified xsi:type="dcterms:W3CDTF">2019-04-03T12:37:51Z</dcterms:modified>
</cp:coreProperties>
</file>